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defaultThemeVersion="124226"/>
  <mc:AlternateContent xmlns:mc="http://schemas.openxmlformats.org/markup-compatibility/2006">
    <mc:Choice Requires="x15">
      <x15ac:absPath xmlns:x15ac="http://schemas.microsoft.com/office/spreadsheetml/2010/11/ac" url="C:\Users\Danièle\Documents\schaatsclub)\Beker van Liedekerke\2018 2019\"/>
    </mc:Choice>
  </mc:AlternateContent>
  <xr:revisionPtr revIDLastSave="0" documentId="8_{121F7D62-3D31-4F29-8839-6924ED33D85A}" xr6:coauthVersionLast="38" xr6:coauthVersionMax="38" xr10:uidLastSave="{00000000-0000-0000-0000-000000000000}"/>
  <bookViews>
    <workbookView xWindow="0" yWindow="0" windowWidth="28800" windowHeight="9165" tabRatio="881" xr2:uid="{00000000-000D-0000-FFFF-FFFF00000000}"/>
  </bookViews>
  <sheets>
    <sheet name="Entries" sheetId="62" r:id="rId1"/>
    <sheet name="Admin" sheetId="63" r:id="rId2"/>
    <sheet name="Invoice" sheetId="64" state="hidden" r:id="rId3"/>
    <sheet name="Lijsten" sheetId="12" state="hidden" r:id="rId4"/>
    <sheet name="Timetable A" sheetId="66" r:id="rId5"/>
    <sheet name="Timetable B" sheetId="58" r:id="rId6"/>
    <sheet name="Panel" sheetId="47" state="hidden" r:id="rId7"/>
    <sheet name="Diploma" sheetId="61" state="hidden" r:id="rId8"/>
    <sheet name="Timetable A+B" sheetId="67" r:id="rId9"/>
    <sheet name="Werkdoc" sheetId="65" r:id="rId10"/>
  </sheets>
  <externalReferences>
    <externalReference r:id="rId11"/>
  </externalReferences>
  <definedNames>
    <definedName name="_xlnm._FilterDatabase" localSheetId="7" hidden="1">Diploma!$A$29:$J$32</definedName>
    <definedName name="_xlnm._FilterDatabase" localSheetId="0" hidden="1">Entries!$A$1:$K$458</definedName>
    <definedName name="_xlnm._FilterDatabase" localSheetId="4" hidden="1">'Timetable A'!$C$1:$I$5</definedName>
    <definedName name="_xlnm._FilterDatabase" localSheetId="8" hidden="1">'Timetable A+B'!$C$1:$I$5</definedName>
    <definedName name="_xlnm._FilterDatabase" localSheetId="5" hidden="1">'Timetable B'!$C$1:$I$5</definedName>
    <definedName name="_xlnm.Print_Area" localSheetId="1">Admin!$B$1:$I$30</definedName>
    <definedName name="_xlnm.Print_Area" localSheetId="7">Diploma!$A$1:$H$116</definedName>
    <definedName name="_xlnm.Print_Area" localSheetId="0">Entries!$A$255:$F$458</definedName>
    <definedName name="_xlnm.Print_Area" localSheetId="4">'Timetable A'!$C$1:$I$158</definedName>
    <definedName name="_xlnm.Print_Area" localSheetId="8">'Timetable A+B'!$C$1:$I$158</definedName>
    <definedName name="_xlnm.Print_Area" localSheetId="5">'Timetable B'!$C$1:$I$158</definedName>
    <definedName name="_xlnm.Print_Titles" localSheetId="0">Entries!$255:$258</definedName>
    <definedName name="Categorieen">Lijsten!$B$25:$B$54</definedName>
    <definedName name="Entries">Entries!$B$259:$B$458</definedName>
    <definedName name="Ledenlijst">[1]Ledenlijst!$C$1:$C$340</definedName>
    <definedName name="ParametersA">Lijsten!$B$57:$G$67</definedName>
    <definedName name="ParametersAB">Lijsten!$B$70:$G$101</definedName>
    <definedName name="ParametersB">Lijsten!$B$25:$G$54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67" l="1"/>
  <c r="C3" i="67"/>
  <c r="C2" i="67"/>
  <c r="G2" i="67" s="1"/>
  <c r="C7" i="66" l="1"/>
  <c r="C3" i="66"/>
  <c r="C2" i="66"/>
  <c r="G2" i="66" s="1"/>
  <c r="C2" i="65" l="1"/>
  <c r="C52" i="65"/>
  <c r="C18" i="65"/>
  <c r="C70" i="65"/>
  <c r="C104" i="65"/>
  <c r="C118" i="65"/>
  <c r="C107" i="65"/>
  <c r="C102" i="65"/>
  <c r="C134" i="65"/>
  <c r="C135" i="65"/>
  <c r="C117" i="65"/>
  <c r="C96" i="65"/>
  <c r="C97" i="65"/>
  <c r="C103" i="65"/>
  <c r="C54" i="65"/>
  <c r="C106" i="65"/>
  <c r="C51" i="65"/>
  <c r="C105" i="65"/>
  <c r="C71" i="65"/>
  <c r="C73" i="65"/>
  <c r="C57" i="65"/>
  <c r="C99" i="65"/>
  <c r="C24" i="65"/>
  <c r="C55" i="65"/>
  <c r="C56" i="65"/>
  <c r="C120" i="65"/>
  <c r="C121" i="65"/>
  <c r="C22" i="65"/>
  <c r="C23" i="65"/>
  <c r="C21" i="65"/>
  <c r="C20" i="65"/>
  <c r="C139" i="65"/>
  <c r="C125" i="65"/>
  <c r="C32" i="65"/>
  <c r="C33" i="65"/>
  <c r="C62" i="65"/>
  <c r="C7" i="65"/>
  <c r="C8" i="65"/>
  <c r="C115" i="65"/>
  <c r="C142" i="65"/>
  <c r="C39" i="65"/>
  <c r="C69" i="65"/>
  <c r="C12" i="65"/>
  <c r="C114" i="65"/>
  <c r="C67" i="65"/>
  <c r="C68" i="65"/>
  <c r="C43" i="65"/>
  <c r="C44" i="65"/>
  <c r="C41" i="65"/>
  <c r="C42" i="65"/>
  <c r="C40" i="65"/>
  <c r="C131" i="65"/>
  <c r="C143" i="65"/>
  <c r="C113" i="65"/>
  <c r="C101" i="65"/>
  <c r="C95" i="65"/>
  <c r="C15" i="65"/>
  <c r="C25" i="65"/>
  <c r="C26" i="65"/>
  <c r="C27" i="65"/>
  <c r="C4" i="65"/>
  <c r="C74" i="65"/>
  <c r="C75" i="65"/>
  <c r="C89" i="65"/>
  <c r="C136" i="65"/>
  <c r="C137" i="65"/>
  <c r="C122" i="65"/>
  <c r="C108" i="65"/>
  <c r="C109" i="65"/>
  <c r="C116" i="65"/>
  <c r="C36" i="65"/>
  <c r="C38" i="65"/>
  <c r="C37" i="65"/>
  <c r="C66" i="65"/>
  <c r="C50" i="65"/>
  <c r="C130" i="65"/>
  <c r="C129" i="65"/>
  <c r="C128" i="65"/>
  <c r="C100" i="65"/>
  <c r="C94" i="65"/>
  <c r="C5" i="65"/>
  <c r="C93" i="65"/>
  <c r="C28" i="65"/>
  <c r="C49" i="65"/>
  <c r="C30" i="65"/>
  <c r="C61" i="65"/>
  <c r="C58" i="65"/>
  <c r="C31" i="65"/>
  <c r="C76" i="65"/>
  <c r="C90" i="65"/>
  <c r="C79" i="65"/>
  <c r="C78" i="65"/>
  <c r="C110" i="65"/>
  <c r="C29" i="65"/>
  <c r="C60" i="65"/>
  <c r="C77" i="65"/>
  <c r="C91" i="65"/>
  <c r="C126" i="65"/>
  <c r="C111" i="65"/>
  <c r="C81" i="65"/>
  <c r="C9" i="65"/>
  <c r="C1" i="65"/>
  <c r="C140" i="65"/>
  <c r="C133" i="65"/>
  <c r="C10" i="65"/>
  <c r="C64" i="65"/>
  <c r="C141" i="65"/>
  <c r="C83" i="65"/>
  <c r="C34" i="65"/>
  <c r="C112" i="65"/>
  <c r="C127" i="65"/>
  <c r="C11" i="65"/>
  <c r="C65" i="65"/>
  <c r="C80" i="65"/>
  <c r="C63" i="65"/>
  <c r="C35" i="65"/>
  <c r="C82" i="65"/>
  <c r="C46" i="65"/>
  <c r="C16" i="65"/>
  <c r="C45" i="65"/>
  <c r="C13" i="65"/>
  <c r="C84" i="65"/>
  <c r="C85" i="65"/>
  <c r="C14" i="65"/>
  <c r="C98" i="65"/>
  <c r="C119" i="65"/>
  <c r="C19" i="65"/>
  <c r="C92" i="65"/>
  <c r="C3" i="65"/>
  <c r="C72" i="65"/>
  <c r="C6" i="65"/>
  <c r="C138" i="65"/>
  <c r="C123" i="65"/>
  <c r="C124" i="65"/>
  <c r="C59" i="65"/>
  <c r="C86" i="65"/>
  <c r="C87" i="65"/>
  <c r="C17" i="65"/>
  <c r="C132" i="65"/>
  <c r="C144" i="65"/>
  <c r="C145" i="65"/>
  <c r="C146" i="65"/>
  <c r="C147" i="65"/>
  <c r="C48" i="65"/>
  <c r="C47" i="65"/>
  <c r="C148" i="65"/>
  <c r="C149" i="65"/>
  <c r="C88" i="65"/>
  <c r="C150" i="65"/>
  <c r="C151" i="65"/>
  <c r="C152" i="65"/>
  <c r="C153" i="65"/>
  <c r="C154" i="65"/>
  <c r="C155" i="65"/>
  <c r="C156" i="65"/>
  <c r="C157" i="65"/>
  <c r="C158" i="65"/>
  <c r="C159" i="65"/>
  <c r="C160" i="65"/>
  <c r="C161" i="65"/>
  <c r="C162" i="65"/>
  <c r="C163" i="65"/>
  <c r="C164" i="65"/>
  <c r="C165" i="65"/>
  <c r="C166" i="65"/>
  <c r="C167" i="65"/>
  <c r="C168" i="65"/>
  <c r="C169" i="65"/>
  <c r="C170" i="65"/>
  <c r="C171" i="65"/>
  <c r="C172" i="65"/>
  <c r="C173" i="65"/>
  <c r="C174" i="65"/>
  <c r="C175" i="65"/>
  <c r="C176" i="65"/>
  <c r="C177" i="65"/>
  <c r="C178" i="65"/>
  <c r="C179" i="65"/>
  <c r="C180" i="65"/>
  <c r="C181" i="65"/>
  <c r="C182" i="65"/>
  <c r="C183" i="65"/>
  <c r="C184" i="65"/>
  <c r="C185" i="65"/>
  <c r="C186" i="65"/>
  <c r="C187" i="65"/>
  <c r="C188" i="65"/>
  <c r="C189" i="65"/>
  <c r="C190" i="65"/>
  <c r="C191" i="65"/>
  <c r="C192" i="65"/>
  <c r="C193" i="65"/>
  <c r="C194" i="65"/>
  <c r="C195" i="65"/>
  <c r="C196" i="65"/>
  <c r="C197" i="65"/>
  <c r="C198" i="65"/>
  <c r="C199" i="65"/>
  <c r="C200" i="65"/>
  <c r="C53" i="65"/>
  <c r="O27" i="64" l="1"/>
  <c r="O26" i="64"/>
  <c r="O25" i="64" l="1"/>
  <c r="O24" i="64"/>
  <c r="O22" i="64"/>
  <c r="O28" i="64" l="1"/>
  <c r="O21" i="64"/>
  <c r="O20" i="64"/>
  <c r="O19" i="64"/>
  <c r="O18" i="64"/>
  <c r="O17" i="64"/>
  <c r="O16" i="64"/>
  <c r="O15" i="64"/>
  <c r="O14" i="64"/>
  <c r="O13" i="64"/>
  <c r="O12" i="64"/>
  <c r="O11" i="64"/>
  <c r="O10" i="64"/>
  <c r="O9" i="64"/>
  <c r="O8" i="64"/>
  <c r="O7" i="64"/>
  <c r="O6" i="64"/>
  <c r="O5" i="64"/>
  <c r="O4" i="64"/>
  <c r="O3" i="64"/>
  <c r="C3" i="58" l="1"/>
  <c r="C2" i="58"/>
  <c r="G2" i="58" s="1"/>
  <c r="C7" i="58" l="1"/>
  <c r="A2" i="62"/>
  <c r="A3" i="62"/>
  <c r="A4" i="62"/>
  <c r="A5" i="62"/>
  <c r="C352" i="62" s="1"/>
  <c r="A6" i="62"/>
  <c r="D353" i="62" s="1"/>
  <c r="B29" i="65" s="1"/>
  <c r="A7" i="62"/>
  <c r="C354" i="62" s="1"/>
  <c r="A8" i="62"/>
  <c r="D362" i="62" s="1"/>
  <c r="B140" i="65" s="1"/>
  <c r="A9" i="62"/>
  <c r="C355" i="62" s="1"/>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A61" i="62"/>
  <c r="A62" i="62"/>
  <c r="A63" i="62"/>
  <c r="A64" i="62"/>
  <c r="A65" i="62"/>
  <c r="A66" i="62"/>
  <c r="A67" i="62"/>
  <c r="A68" i="62"/>
  <c r="A69" i="62"/>
  <c r="A70" i="62"/>
  <c r="A71" i="62"/>
  <c r="A72" i="62"/>
  <c r="A73" i="62"/>
  <c r="A74" i="62"/>
  <c r="A75" i="62"/>
  <c r="A76" i="62"/>
  <c r="A77" i="62"/>
  <c r="A78" i="62"/>
  <c r="A79" i="62"/>
  <c r="A80" i="62"/>
  <c r="A81" i="62"/>
  <c r="A82" i="62"/>
  <c r="A83" i="62"/>
  <c r="A84" i="62"/>
  <c r="A85" i="62"/>
  <c r="A86" i="62"/>
  <c r="A87" i="62"/>
  <c r="A88" i="62"/>
  <c r="A89" i="62"/>
  <c r="A90" i="62"/>
  <c r="A91" i="62"/>
  <c r="A92" i="62"/>
  <c r="A93" i="62"/>
  <c r="A94" i="62"/>
  <c r="A95" i="62"/>
  <c r="A96" i="62"/>
  <c r="A97" i="62"/>
  <c r="A98" i="62"/>
  <c r="A99" i="62"/>
  <c r="A100" i="62"/>
  <c r="A101" i="62"/>
  <c r="A102" i="62"/>
  <c r="A103" i="62"/>
  <c r="A104" i="62"/>
  <c r="A105" i="62"/>
  <c r="A106" i="62"/>
  <c r="A107" i="62"/>
  <c r="A108" i="62"/>
  <c r="A109" i="62"/>
  <c r="A110" i="62"/>
  <c r="A111" i="62"/>
  <c r="A112" i="62"/>
  <c r="A113" i="62"/>
  <c r="A114" i="62"/>
  <c r="A115" i="62"/>
  <c r="A116" i="62"/>
  <c r="A117" i="62"/>
  <c r="A118" i="62"/>
  <c r="A119" i="62"/>
  <c r="A120" i="62"/>
  <c r="A121" i="62"/>
  <c r="A122" i="62"/>
  <c r="A123" i="62"/>
  <c r="A124" i="62"/>
  <c r="A125" i="62"/>
  <c r="A126" i="62"/>
  <c r="A127" i="62"/>
  <c r="A128" i="62"/>
  <c r="A129" i="62"/>
  <c r="A130" i="62"/>
  <c r="A131" i="62"/>
  <c r="A132" i="62"/>
  <c r="A133" i="62"/>
  <c r="A134" i="62"/>
  <c r="A135" i="62"/>
  <c r="A136" i="62"/>
  <c r="A137" i="62"/>
  <c r="A138" i="62"/>
  <c r="A139" i="62"/>
  <c r="A140" i="62"/>
  <c r="A141" i="62"/>
  <c r="A142" i="62"/>
  <c r="A143" i="62"/>
  <c r="A144" i="62"/>
  <c r="A145" i="62"/>
  <c r="A146" i="62"/>
  <c r="A147" i="62"/>
  <c r="A148" i="62"/>
  <c r="A149" i="62"/>
  <c r="A150" i="62"/>
  <c r="A151" i="62"/>
  <c r="A152" i="62"/>
  <c r="A153" i="62"/>
  <c r="A154" i="62"/>
  <c r="A155" i="62"/>
  <c r="A156" i="62"/>
  <c r="A157" i="62"/>
  <c r="A158" i="62"/>
  <c r="A159" i="62"/>
  <c r="A160" i="62"/>
  <c r="A161" i="62"/>
  <c r="A162" i="62"/>
  <c r="A163" i="62"/>
  <c r="A164" i="62"/>
  <c r="A165" i="62"/>
  <c r="A166" i="62"/>
  <c r="A167" i="62"/>
  <c r="A168" i="62"/>
  <c r="A169" i="62"/>
  <c r="A170" i="62"/>
  <c r="A171" i="62"/>
  <c r="A172" i="62"/>
  <c r="A173" i="62"/>
  <c r="A174" i="62"/>
  <c r="A175" i="62"/>
  <c r="A176" i="62"/>
  <c r="A177" i="62"/>
  <c r="A178" i="62"/>
  <c r="A179" i="62"/>
  <c r="A180" i="62"/>
  <c r="A181" i="62"/>
  <c r="A182" i="62"/>
  <c r="A183" i="62"/>
  <c r="A184" i="62"/>
  <c r="A185" i="62"/>
  <c r="A186" i="62"/>
  <c r="A187" i="62"/>
  <c r="A188" i="62"/>
  <c r="A189" i="62"/>
  <c r="A190" i="62"/>
  <c r="A191" i="62"/>
  <c r="A192" i="62"/>
  <c r="A193" i="62"/>
  <c r="A194" i="62"/>
  <c r="A195" i="62"/>
  <c r="A196" i="62"/>
  <c r="A197" i="62"/>
  <c r="A198" i="62"/>
  <c r="A199" i="62"/>
  <c r="A200" i="62"/>
  <c r="A201" i="62"/>
  <c r="A202" i="62"/>
  <c r="A203" i="62"/>
  <c r="A204" i="62"/>
  <c r="A205" i="62"/>
  <c r="A206" i="62"/>
  <c r="A207" i="62"/>
  <c r="A208" i="62"/>
  <c r="A209" i="62"/>
  <c r="A210" i="62"/>
  <c r="A211" i="62"/>
  <c r="A212" i="62"/>
  <c r="A213" i="62"/>
  <c r="A214" i="62"/>
  <c r="A215" i="62"/>
  <c r="A216" i="62"/>
  <c r="A217" i="62"/>
  <c r="A218" i="62"/>
  <c r="A219" i="62"/>
  <c r="A220" i="62"/>
  <c r="A221" i="62"/>
  <c r="A222" i="62"/>
  <c r="A223" i="62"/>
  <c r="A224" i="62"/>
  <c r="A225" i="62"/>
  <c r="A226" i="62"/>
  <c r="A227" i="62"/>
  <c r="A228" i="62"/>
  <c r="A229" i="62"/>
  <c r="A230" i="62"/>
  <c r="A231" i="62"/>
  <c r="A232" i="62"/>
  <c r="A233" i="62"/>
  <c r="A234" i="62"/>
  <c r="A235" i="62"/>
  <c r="A236" i="62"/>
  <c r="A237" i="62"/>
  <c r="A238" i="62"/>
  <c r="A239" i="62"/>
  <c r="A240" i="62"/>
  <c r="A241" i="62"/>
  <c r="A242" i="62"/>
  <c r="A243" i="62"/>
  <c r="A244" i="62"/>
  <c r="A245" i="62"/>
  <c r="A246" i="62"/>
  <c r="A247" i="62"/>
  <c r="A248" i="62"/>
  <c r="A249" i="62"/>
  <c r="A250" i="62"/>
  <c r="A251" i="62"/>
  <c r="A252" i="62"/>
  <c r="A253" i="62"/>
  <c r="A254" i="62"/>
  <c r="F256" i="62"/>
  <c r="D351" i="62"/>
  <c r="B78" i="65" s="1"/>
  <c r="D355" i="62"/>
  <c r="B77" i="65" s="1"/>
  <c r="D359" i="62"/>
  <c r="B81" i="65" s="1"/>
  <c r="D363" i="62"/>
  <c r="B133" i="65" s="1"/>
  <c r="D367" i="62"/>
  <c r="B83" i="65" s="1"/>
  <c r="D371" i="62"/>
  <c r="B11" i="65" s="1"/>
  <c r="D375" i="62"/>
  <c r="B35" i="65" s="1"/>
  <c r="D379" i="62"/>
  <c r="B45" i="65" s="1"/>
  <c r="D383" i="62"/>
  <c r="B14" i="65" s="1"/>
  <c r="D387" i="62"/>
  <c r="B92" i="65" s="1"/>
  <c r="D391" i="62"/>
  <c r="B138" i="65" s="1"/>
  <c r="D395" i="62"/>
  <c r="B86" i="65" s="1"/>
  <c r="B399" i="62"/>
  <c r="G399" i="62" s="1"/>
  <c r="C399" i="62"/>
  <c r="D399" i="62"/>
  <c r="B144" i="65" s="1"/>
  <c r="B400" i="62"/>
  <c r="G400" i="62" s="1"/>
  <c r="C400" i="62"/>
  <c r="D400" i="62"/>
  <c r="B145" i="65" s="1"/>
  <c r="B401" i="62"/>
  <c r="G401" i="62" s="1"/>
  <c r="C401" i="62"/>
  <c r="D401" i="62"/>
  <c r="B146" i="65" s="1"/>
  <c r="B402" i="62"/>
  <c r="G402" i="62" s="1"/>
  <c r="C402" i="62"/>
  <c r="D402" i="62"/>
  <c r="B147" i="65" s="1"/>
  <c r="C404" i="62"/>
  <c r="B405" i="62"/>
  <c r="G405" i="62" s="1"/>
  <c r="C405" i="62"/>
  <c r="D405" i="62"/>
  <c r="B148" i="65" s="1"/>
  <c r="B406" i="62"/>
  <c r="G406" i="62" s="1"/>
  <c r="C406" i="62"/>
  <c r="D406" i="62"/>
  <c r="B149" i="65" s="1"/>
  <c r="B408" i="62"/>
  <c r="G408" i="62" s="1"/>
  <c r="C408" i="62"/>
  <c r="D408" i="62"/>
  <c r="B150" i="65" s="1"/>
  <c r="B409" i="62"/>
  <c r="G409" i="62" s="1"/>
  <c r="C409" i="62"/>
  <c r="D409" i="62"/>
  <c r="B151" i="65" s="1"/>
  <c r="B410" i="62"/>
  <c r="G410" i="62" s="1"/>
  <c r="C410" i="62"/>
  <c r="D410" i="62"/>
  <c r="B152" i="65" s="1"/>
  <c r="B411" i="62"/>
  <c r="G411" i="62" s="1"/>
  <c r="C411" i="62"/>
  <c r="D411" i="62"/>
  <c r="B153" i="65" s="1"/>
  <c r="B412" i="62"/>
  <c r="G412" i="62" s="1"/>
  <c r="C412" i="62"/>
  <c r="D412" i="62"/>
  <c r="B154" i="65" s="1"/>
  <c r="B413" i="62"/>
  <c r="G413" i="62" s="1"/>
  <c r="C413" i="62"/>
  <c r="D413" i="62"/>
  <c r="B155" i="65" s="1"/>
  <c r="B414" i="62"/>
  <c r="G414" i="62" s="1"/>
  <c r="C414" i="62"/>
  <c r="D414" i="62"/>
  <c r="B156" i="65" s="1"/>
  <c r="B415" i="62"/>
  <c r="G415" i="62" s="1"/>
  <c r="C415" i="62"/>
  <c r="D415" i="62"/>
  <c r="B157" i="65" s="1"/>
  <c r="B416" i="62"/>
  <c r="G416" i="62" s="1"/>
  <c r="C416" i="62"/>
  <c r="D416" i="62"/>
  <c r="B158" i="65" s="1"/>
  <c r="B417" i="62"/>
  <c r="G417" i="62" s="1"/>
  <c r="C417" i="62"/>
  <c r="D417" i="62"/>
  <c r="B159" i="65" s="1"/>
  <c r="B418" i="62"/>
  <c r="G418" i="62" s="1"/>
  <c r="C418" i="62"/>
  <c r="D418" i="62"/>
  <c r="B160" i="65" s="1"/>
  <c r="B419" i="62"/>
  <c r="G419" i="62" s="1"/>
  <c r="C419" i="62"/>
  <c r="D419" i="62"/>
  <c r="B161" i="65" s="1"/>
  <c r="B420" i="62"/>
  <c r="G420" i="62" s="1"/>
  <c r="C420" i="62"/>
  <c r="D420" i="62"/>
  <c r="B162" i="65" s="1"/>
  <c r="B421" i="62"/>
  <c r="G421" i="62" s="1"/>
  <c r="C421" i="62"/>
  <c r="D421" i="62"/>
  <c r="B163" i="65" s="1"/>
  <c r="B422" i="62"/>
  <c r="G422" i="62" s="1"/>
  <c r="C422" i="62"/>
  <c r="D422" i="62"/>
  <c r="B164" i="65" s="1"/>
  <c r="B423" i="62"/>
  <c r="G423" i="62" s="1"/>
  <c r="C423" i="62"/>
  <c r="D423" i="62"/>
  <c r="B165" i="65" s="1"/>
  <c r="B424" i="62"/>
  <c r="G424" i="62" s="1"/>
  <c r="C424" i="62"/>
  <c r="D424" i="62"/>
  <c r="B166" i="65" s="1"/>
  <c r="B425" i="62"/>
  <c r="G425" i="62" s="1"/>
  <c r="C425" i="62"/>
  <c r="D425" i="62"/>
  <c r="B167" i="65" s="1"/>
  <c r="B426" i="62"/>
  <c r="G426" i="62" s="1"/>
  <c r="C426" i="62"/>
  <c r="D426" i="62"/>
  <c r="B168" i="65" s="1"/>
  <c r="B427" i="62"/>
  <c r="G427" i="62" s="1"/>
  <c r="C427" i="62"/>
  <c r="D427" i="62"/>
  <c r="B169" i="65" s="1"/>
  <c r="B428" i="62"/>
  <c r="G428" i="62" s="1"/>
  <c r="C428" i="62"/>
  <c r="D428" i="62"/>
  <c r="B170" i="65" s="1"/>
  <c r="B429" i="62"/>
  <c r="G429" i="62" s="1"/>
  <c r="C429" i="62"/>
  <c r="D429" i="62"/>
  <c r="B171" i="65" s="1"/>
  <c r="B430" i="62"/>
  <c r="G430" i="62" s="1"/>
  <c r="C430" i="62"/>
  <c r="D430" i="62"/>
  <c r="B172" i="65" s="1"/>
  <c r="B431" i="62"/>
  <c r="G431" i="62" s="1"/>
  <c r="C431" i="62"/>
  <c r="D431" i="62"/>
  <c r="B173" i="65" s="1"/>
  <c r="B432" i="62"/>
  <c r="G432" i="62" s="1"/>
  <c r="C432" i="62"/>
  <c r="D432" i="62"/>
  <c r="B174" i="65" s="1"/>
  <c r="B433" i="62"/>
  <c r="G433" i="62" s="1"/>
  <c r="C433" i="62"/>
  <c r="D433" i="62"/>
  <c r="B175" i="65" s="1"/>
  <c r="B434" i="62"/>
  <c r="G434" i="62" s="1"/>
  <c r="C434" i="62"/>
  <c r="D434" i="62"/>
  <c r="B176" i="65" s="1"/>
  <c r="B435" i="62"/>
  <c r="G435" i="62" s="1"/>
  <c r="C435" i="62"/>
  <c r="D435" i="62"/>
  <c r="B177" i="65" s="1"/>
  <c r="B436" i="62"/>
  <c r="G436" i="62" s="1"/>
  <c r="C436" i="62"/>
  <c r="D436" i="62"/>
  <c r="B178" i="65" s="1"/>
  <c r="B437" i="62"/>
  <c r="G437" i="62" s="1"/>
  <c r="C437" i="62"/>
  <c r="D437" i="62"/>
  <c r="B179" i="65" s="1"/>
  <c r="B438" i="62"/>
  <c r="G438" i="62" s="1"/>
  <c r="C438" i="62"/>
  <c r="D438" i="62"/>
  <c r="B180" i="65" s="1"/>
  <c r="B439" i="62"/>
  <c r="G439" i="62" s="1"/>
  <c r="C439" i="62"/>
  <c r="D439" i="62"/>
  <c r="B181" i="65" s="1"/>
  <c r="B440" i="62"/>
  <c r="G440" i="62" s="1"/>
  <c r="C440" i="62"/>
  <c r="D440" i="62"/>
  <c r="B182" i="65" s="1"/>
  <c r="B441" i="62"/>
  <c r="G441" i="62" s="1"/>
  <c r="C441" i="62"/>
  <c r="D441" i="62"/>
  <c r="B183" i="65" s="1"/>
  <c r="B442" i="62"/>
  <c r="G442" i="62" s="1"/>
  <c r="C442" i="62"/>
  <c r="D442" i="62"/>
  <c r="B184" i="65" s="1"/>
  <c r="B443" i="62"/>
  <c r="G443" i="62" s="1"/>
  <c r="C443" i="62"/>
  <c r="D443" i="62"/>
  <c r="B185" i="65" s="1"/>
  <c r="B444" i="62"/>
  <c r="G444" i="62" s="1"/>
  <c r="C444" i="62"/>
  <c r="D444" i="62"/>
  <c r="B186" i="65" s="1"/>
  <c r="B445" i="62"/>
  <c r="G445" i="62" s="1"/>
  <c r="C445" i="62"/>
  <c r="D445" i="62"/>
  <c r="B187" i="65" s="1"/>
  <c r="B446" i="62"/>
  <c r="G446" i="62" s="1"/>
  <c r="C446" i="62"/>
  <c r="D446" i="62"/>
  <c r="B188" i="65" s="1"/>
  <c r="B447" i="62"/>
  <c r="G447" i="62" s="1"/>
  <c r="C447" i="62"/>
  <c r="D447" i="62"/>
  <c r="B189" i="65" s="1"/>
  <c r="B448" i="62"/>
  <c r="G448" i="62" s="1"/>
  <c r="C448" i="62"/>
  <c r="D448" i="62"/>
  <c r="B190" i="65" s="1"/>
  <c r="B449" i="62"/>
  <c r="G449" i="62" s="1"/>
  <c r="C449" i="62"/>
  <c r="D449" i="62"/>
  <c r="B191" i="65" s="1"/>
  <c r="B450" i="62"/>
  <c r="G450" i="62" s="1"/>
  <c r="C450" i="62"/>
  <c r="D450" i="62"/>
  <c r="B192" i="65" s="1"/>
  <c r="B451" i="62"/>
  <c r="G451" i="62" s="1"/>
  <c r="C451" i="62"/>
  <c r="D451" i="62"/>
  <c r="B193" i="65" s="1"/>
  <c r="B452" i="62"/>
  <c r="G452" i="62" s="1"/>
  <c r="C452" i="62"/>
  <c r="D452" i="62"/>
  <c r="B194" i="65" s="1"/>
  <c r="B453" i="62"/>
  <c r="G453" i="62" s="1"/>
  <c r="C453" i="62"/>
  <c r="D453" i="62"/>
  <c r="B195" i="65" s="1"/>
  <c r="B454" i="62"/>
  <c r="G454" i="62" s="1"/>
  <c r="C454" i="62"/>
  <c r="D454" i="62"/>
  <c r="B196" i="65" s="1"/>
  <c r="B455" i="62"/>
  <c r="G455" i="62" s="1"/>
  <c r="C455" i="62"/>
  <c r="D455" i="62"/>
  <c r="B197" i="65" s="1"/>
  <c r="B456" i="62"/>
  <c r="G456" i="62" s="1"/>
  <c r="C456" i="62"/>
  <c r="D456" i="62"/>
  <c r="B198" i="65" s="1"/>
  <c r="B457" i="62"/>
  <c r="G457" i="62" s="1"/>
  <c r="C457" i="62"/>
  <c r="D457" i="62"/>
  <c r="B199" i="65" s="1"/>
  <c r="B458" i="62"/>
  <c r="G458" i="62" s="1"/>
  <c r="C458" i="62"/>
  <c r="D458" i="62"/>
  <c r="B200" i="65" s="1"/>
  <c r="B404" i="62" l="1"/>
  <c r="G404" i="62" s="1"/>
  <c r="C395" i="62"/>
  <c r="C387" i="62"/>
  <c r="C375" i="62"/>
  <c r="C363" i="62"/>
  <c r="C359" i="62"/>
  <c r="C398" i="62"/>
  <c r="D390" i="62"/>
  <c r="B6" i="65" s="1"/>
  <c r="D378" i="62"/>
  <c r="B16" i="65" s="1"/>
  <c r="D366" i="62"/>
  <c r="B141" i="65" s="1"/>
  <c r="D354" i="62"/>
  <c r="B60" i="65" s="1"/>
  <c r="C403" i="62"/>
  <c r="C386" i="62"/>
  <c r="C374" i="62"/>
  <c r="C366" i="62"/>
  <c r="C358" i="62"/>
  <c r="D397" i="62"/>
  <c r="B17" i="65" s="1"/>
  <c r="D389" i="62"/>
  <c r="B72" i="65" s="1"/>
  <c r="D373" i="62"/>
  <c r="B80" i="65" s="1"/>
  <c r="D369" i="62"/>
  <c r="B112" i="65" s="1"/>
  <c r="D357" i="62"/>
  <c r="B126" i="65" s="1"/>
  <c r="C397" i="62"/>
  <c r="C393" i="62"/>
  <c r="C389" i="62"/>
  <c r="C385" i="62"/>
  <c r="C381" i="62"/>
  <c r="C377" i="62"/>
  <c r="C373" i="62"/>
  <c r="C369" i="62"/>
  <c r="C365" i="62"/>
  <c r="C361" i="62"/>
  <c r="C357" i="62"/>
  <c r="C353" i="62"/>
  <c r="D398" i="62"/>
  <c r="B132" i="65" s="1"/>
  <c r="C383" i="62"/>
  <c r="C371" i="62"/>
  <c r="C351" i="62"/>
  <c r="D386" i="62"/>
  <c r="B19" i="65" s="1"/>
  <c r="D374" i="62"/>
  <c r="B63" i="65" s="1"/>
  <c r="D358" i="62"/>
  <c r="B111" i="65" s="1"/>
  <c r="C394" i="62"/>
  <c r="C382" i="62"/>
  <c r="C362" i="62"/>
  <c r="D393" i="62"/>
  <c r="B124" i="65" s="1"/>
  <c r="D381" i="62"/>
  <c r="B84" i="65" s="1"/>
  <c r="D361" i="62"/>
  <c r="B1" i="65" s="1"/>
  <c r="D407" i="62"/>
  <c r="B88" i="65" s="1"/>
  <c r="D396" i="62"/>
  <c r="B87" i="65" s="1"/>
  <c r="D392" i="62"/>
  <c r="B123" i="65" s="1"/>
  <c r="D388" i="62"/>
  <c r="B3" i="65" s="1"/>
  <c r="D384" i="62"/>
  <c r="B98" i="65" s="1"/>
  <c r="D380" i="62"/>
  <c r="B13" i="65" s="1"/>
  <c r="D376" i="62"/>
  <c r="B82" i="65" s="1"/>
  <c r="D372" i="62"/>
  <c r="B65" i="65" s="1"/>
  <c r="D368" i="62"/>
  <c r="B34" i="65" s="1"/>
  <c r="D364" i="62"/>
  <c r="B10" i="65" s="1"/>
  <c r="D360" i="62"/>
  <c r="B9" i="65" s="1"/>
  <c r="D356" i="62"/>
  <c r="B91" i="65" s="1"/>
  <c r="D352" i="62"/>
  <c r="B110" i="65" s="1"/>
  <c r="C391" i="62"/>
  <c r="C379" i="62"/>
  <c r="C367" i="62"/>
  <c r="D403" i="62"/>
  <c r="B48" i="65" s="1"/>
  <c r="D394" i="62"/>
  <c r="B59" i="65" s="1"/>
  <c r="D382" i="62"/>
  <c r="B85" i="65" s="1"/>
  <c r="D370" i="62"/>
  <c r="B127" i="65" s="1"/>
  <c r="C390" i="62"/>
  <c r="C378" i="62"/>
  <c r="C370" i="62"/>
  <c r="D385" i="62"/>
  <c r="B119" i="65" s="1"/>
  <c r="D377" i="62"/>
  <c r="B46" i="65" s="1"/>
  <c r="D365" i="62"/>
  <c r="B64" i="65" s="1"/>
  <c r="C407" i="62"/>
  <c r="D404" i="62"/>
  <c r="B47" i="65" s="1"/>
  <c r="C396" i="62"/>
  <c r="C392" i="62"/>
  <c r="C388" i="62"/>
  <c r="C384" i="62"/>
  <c r="C380" i="62"/>
  <c r="C376" i="62"/>
  <c r="C372" i="62"/>
  <c r="C368" i="62"/>
  <c r="C364" i="62"/>
  <c r="C360" i="62"/>
  <c r="C356" i="62"/>
  <c r="A178" i="65"/>
  <c r="A199" i="65"/>
  <c r="A191" i="65"/>
  <c r="A183" i="65"/>
  <c r="A175" i="65"/>
  <c r="A167" i="65"/>
  <c r="A159" i="65"/>
  <c r="A151" i="65"/>
  <c r="A146" i="65"/>
  <c r="A196" i="65"/>
  <c r="A188" i="65"/>
  <c r="A180" i="65"/>
  <c r="A172" i="65"/>
  <c r="A164" i="65"/>
  <c r="A156" i="65"/>
  <c r="A149" i="65"/>
  <c r="A194" i="65"/>
  <c r="A193" i="65"/>
  <c r="A169" i="65"/>
  <c r="A158" i="65"/>
  <c r="A170" i="65"/>
  <c r="B90" i="62"/>
  <c r="B248" i="62"/>
  <c r="B249" i="62"/>
  <c r="A185" i="65"/>
  <c r="A161" i="65"/>
  <c r="A187" i="65"/>
  <c r="A179" i="65"/>
  <c r="A171" i="65"/>
  <c r="A163" i="65"/>
  <c r="A155" i="65"/>
  <c r="A148" i="65"/>
  <c r="A177" i="65"/>
  <c r="A153" i="65"/>
  <c r="A198" i="65"/>
  <c r="A190" i="65"/>
  <c r="A182" i="65"/>
  <c r="A174" i="65"/>
  <c r="A166" i="65"/>
  <c r="A150" i="65"/>
  <c r="A145" i="65"/>
  <c r="A195" i="65"/>
  <c r="A200" i="65"/>
  <c r="A192" i="65"/>
  <c r="A184" i="65"/>
  <c r="A176" i="65"/>
  <c r="A168" i="65"/>
  <c r="A160" i="65"/>
  <c r="A152" i="65"/>
  <c r="A147" i="65"/>
  <c r="A186" i="65"/>
  <c r="A162" i="65"/>
  <c r="A154" i="65"/>
  <c r="A197" i="65"/>
  <c r="A189" i="65"/>
  <c r="A181" i="65"/>
  <c r="A173" i="65"/>
  <c r="A165" i="65"/>
  <c r="A157" i="65"/>
  <c r="A144" i="65"/>
  <c r="D350" i="62"/>
  <c r="B79" i="65" s="1"/>
  <c r="C350" i="62"/>
  <c r="D305" i="62"/>
  <c r="B68" i="65" s="1"/>
  <c r="D338" i="62"/>
  <c r="B100" i="65" s="1"/>
  <c r="D295" i="62"/>
  <c r="B62" i="65" s="1"/>
  <c r="D274" i="62"/>
  <c r="B54" i="65" s="1"/>
  <c r="C317" i="62"/>
  <c r="C338" i="62"/>
  <c r="B219" i="62"/>
  <c r="B384" i="62" s="1"/>
  <c r="G384" i="62" s="1"/>
  <c r="B8" i="62"/>
  <c r="B203" i="62"/>
  <c r="B185" i="62"/>
  <c r="B77" i="62"/>
  <c r="B199" i="62"/>
  <c r="B139" i="62"/>
  <c r="B112" i="62"/>
  <c r="B60" i="62"/>
  <c r="B121" i="62"/>
  <c r="B381" i="62" s="1"/>
  <c r="G381" i="62" s="1"/>
  <c r="B12" i="62"/>
  <c r="B156" i="62"/>
  <c r="B102" i="62"/>
  <c r="B231" i="62"/>
  <c r="B105" i="62"/>
  <c r="B216" i="62"/>
  <c r="B169" i="62"/>
  <c r="B367" i="62" s="1"/>
  <c r="G367" i="62" s="1"/>
  <c r="B143" i="62"/>
  <c r="B364" i="62" s="1"/>
  <c r="G364" i="62" s="1"/>
  <c r="B124" i="62"/>
  <c r="B235" i="62"/>
  <c r="B109" i="62"/>
  <c r="D279" i="62"/>
  <c r="B73" i="65" s="1"/>
  <c r="C274" i="62"/>
  <c r="D290" i="62"/>
  <c r="B20" i="65" s="1"/>
  <c r="C269" i="62"/>
  <c r="D311" i="62"/>
  <c r="B131" i="65" s="1"/>
  <c r="C290" i="62"/>
  <c r="C277" i="62"/>
  <c r="C349" i="62"/>
  <c r="D306" i="62"/>
  <c r="B43" i="65" s="1"/>
  <c r="C285" i="62"/>
  <c r="B182" i="62"/>
  <c r="C267" i="62"/>
  <c r="C333" i="62"/>
  <c r="C306" i="62"/>
  <c r="D263" i="62"/>
  <c r="B70" i="65" s="1"/>
  <c r="D322" i="62"/>
  <c r="B75" i="65" s="1"/>
  <c r="C301" i="62"/>
  <c r="B3" i="62"/>
  <c r="B6" i="62"/>
  <c r="B16" i="62"/>
  <c r="B26" i="62"/>
  <c r="B30" i="62"/>
  <c r="B38" i="62"/>
  <c r="B41" i="62"/>
  <c r="B68" i="62"/>
  <c r="B93" i="62"/>
  <c r="B338" i="62" s="1"/>
  <c r="G338" i="62" s="1"/>
  <c r="B97" i="62"/>
  <c r="B116" i="62"/>
  <c r="B132" i="62"/>
  <c r="B135" i="62"/>
  <c r="B141" i="62"/>
  <c r="B324" i="62" s="1"/>
  <c r="G324" i="62" s="1"/>
  <c r="B147" i="62"/>
  <c r="B154" i="62"/>
  <c r="B157" i="62"/>
  <c r="B160" i="62"/>
  <c r="B389" i="62" s="1"/>
  <c r="G389" i="62" s="1"/>
  <c r="B163" i="62"/>
  <c r="B180" i="62"/>
  <c r="B383" i="62" s="1"/>
  <c r="G383" i="62" s="1"/>
  <c r="B197" i="62"/>
  <c r="B200" i="62"/>
  <c r="B210" i="62"/>
  <c r="B213" i="62"/>
  <c r="B226" i="62"/>
  <c r="B229" i="62"/>
  <c r="B232" i="62"/>
  <c r="B70" i="62"/>
  <c r="B10" i="62"/>
  <c r="B330" i="62" s="1"/>
  <c r="G330" i="62" s="1"/>
  <c r="B23" i="62"/>
  <c r="B33" i="62"/>
  <c r="B44" i="62"/>
  <c r="B53" i="62"/>
  <c r="B56" i="62"/>
  <c r="B359" i="62" s="1"/>
  <c r="G359" i="62" s="1"/>
  <c r="B62" i="62"/>
  <c r="B65" i="62"/>
  <c r="B72" i="62"/>
  <c r="B379" i="62" s="1"/>
  <c r="G379" i="62" s="1"/>
  <c r="B78" i="62"/>
  <c r="B377" i="62" s="1"/>
  <c r="G377" i="62" s="1"/>
  <c r="B87" i="62"/>
  <c r="B362" i="62" s="1"/>
  <c r="G362" i="62" s="1"/>
  <c r="B101" i="62"/>
  <c r="B107" i="62"/>
  <c r="B113" i="62"/>
  <c r="B120" i="62"/>
  <c r="B380" i="62" s="1"/>
  <c r="G380" i="62" s="1"/>
  <c r="B129" i="62"/>
  <c r="B138" i="62"/>
  <c r="B407" i="62" s="1"/>
  <c r="G407" i="62" s="1"/>
  <c r="B144" i="62"/>
  <c r="B267" i="62" s="1"/>
  <c r="G267" i="62" s="1"/>
  <c r="B151" i="62"/>
  <c r="B167" i="62"/>
  <c r="B170" i="62"/>
  <c r="B174" i="62"/>
  <c r="B386" i="62" s="1"/>
  <c r="G386" i="62" s="1"/>
  <c r="B177" i="62"/>
  <c r="B183" i="62"/>
  <c r="B189" i="62"/>
  <c r="B192" i="62"/>
  <c r="B204" i="62"/>
  <c r="B207" i="62"/>
  <c r="B220" i="62"/>
  <c r="B223" i="62"/>
  <c r="B382" i="62" s="1"/>
  <c r="G382" i="62" s="1"/>
  <c r="B236" i="62"/>
  <c r="B239" i="62"/>
  <c r="B242" i="62"/>
  <c r="B245" i="62"/>
  <c r="B391" i="62" s="1"/>
  <c r="G391" i="62" s="1"/>
  <c r="B14" i="62"/>
  <c r="B45" i="62"/>
  <c r="B51" i="62"/>
  <c r="B73" i="62"/>
  <c r="B85" i="62"/>
  <c r="B4" i="62"/>
  <c r="B13" i="62"/>
  <c r="B17" i="62"/>
  <c r="B373" i="62" s="1"/>
  <c r="G373" i="62" s="1"/>
  <c r="B20" i="62"/>
  <c r="B27" i="62"/>
  <c r="B36" i="62"/>
  <c r="B47" i="62"/>
  <c r="B50" i="62"/>
  <c r="B59" i="62"/>
  <c r="B69" i="62"/>
  <c r="B75" i="62"/>
  <c r="B376" i="62" s="1"/>
  <c r="G376" i="62" s="1"/>
  <c r="B81" i="62"/>
  <c r="B84" i="62"/>
  <c r="B91" i="62"/>
  <c r="B94" i="62"/>
  <c r="B98" i="62"/>
  <c r="B104" i="62"/>
  <c r="B110" i="62"/>
  <c r="B117" i="62"/>
  <c r="B123" i="62"/>
  <c r="B126" i="62"/>
  <c r="B133" i="62"/>
  <c r="B148" i="62"/>
  <c r="B164" i="62"/>
  <c r="B186" i="62"/>
  <c r="B195" i="62"/>
  <c r="B201" i="62"/>
  <c r="B214" i="62"/>
  <c r="B372" i="62" s="1"/>
  <c r="G372" i="62" s="1"/>
  <c r="B217" i="62"/>
  <c r="B227" i="62"/>
  <c r="B396" i="62" s="1"/>
  <c r="G396" i="62" s="1"/>
  <c r="B230" i="62"/>
  <c r="B233" i="62"/>
  <c r="B34" i="62"/>
  <c r="B66" i="62"/>
  <c r="B7" i="62"/>
  <c r="B357" i="62" s="1"/>
  <c r="G357" i="62" s="1"/>
  <c r="B24" i="62"/>
  <c r="B31" i="62"/>
  <c r="B39" i="62"/>
  <c r="B42" i="62"/>
  <c r="B63" i="62"/>
  <c r="B88" i="62"/>
  <c r="B363" i="62" s="1"/>
  <c r="G363" i="62" s="1"/>
  <c r="B130" i="62"/>
  <c r="B394" i="62" s="1"/>
  <c r="G394" i="62" s="1"/>
  <c r="B136" i="62"/>
  <c r="B142" i="62"/>
  <c r="B145" i="62"/>
  <c r="B152" i="62"/>
  <c r="B155" i="62"/>
  <c r="B158" i="62"/>
  <c r="B268" i="62" s="1"/>
  <c r="G268" i="62" s="1"/>
  <c r="B161" i="62"/>
  <c r="B388" i="62" s="1"/>
  <c r="G388" i="62" s="1"/>
  <c r="B168" i="62"/>
  <c r="B171" i="62"/>
  <c r="B178" i="62"/>
  <c r="B181" i="62"/>
  <c r="B190" i="62"/>
  <c r="B198" i="62"/>
  <c r="B208" i="62"/>
  <c r="B211" i="62"/>
  <c r="B371" i="62" s="1"/>
  <c r="G371" i="62" s="1"/>
  <c r="B246" i="62"/>
  <c r="B11" i="62"/>
  <c r="B21" i="62"/>
  <c r="B28" i="62"/>
  <c r="B48" i="62"/>
  <c r="B54" i="62"/>
  <c r="B57" i="62"/>
  <c r="B79" i="62"/>
  <c r="B35" i="62"/>
  <c r="B61" i="62"/>
  <c r="B86" i="62"/>
  <c r="B106" i="62"/>
  <c r="B288" i="62" s="1"/>
  <c r="G288" i="62" s="1"/>
  <c r="B118" i="62"/>
  <c r="B128" i="62"/>
  <c r="B140" i="62"/>
  <c r="B149" i="62"/>
  <c r="B153" i="62"/>
  <c r="B366" i="62" s="1"/>
  <c r="G366" i="62" s="1"/>
  <c r="B179" i="62"/>
  <c r="B397" i="62" s="1"/>
  <c r="G397" i="62" s="1"/>
  <c r="B193" i="62"/>
  <c r="B196" i="62"/>
  <c r="B212" i="62"/>
  <c r="B318" i="62" s="1"/>
  <c r="G318" i="62" s="1"/>
  <c r="B228" i="62"/>
  <c r="B243" i="62"/>
  <c r="B2" i="62"/>
  <c r="B40" i="62"/>
  <c r="B52" i="62"/>
  <c r="B76" i="62"/>
  <c r="B392" i="62" s="1"/>
  <c r="G392" i="62" s="1"/>
  <c r="B115" i="62"/>
  <c r="B202" i="62"/>
  <c r="B234" i="62"/>
  <c r="B37" i="62"/>
  <c r="B127" i="62"/>
  <c r="B374" i="62" s="1"/>
  <c r="G374" i="62" s="1"/>
  <c r="B173" i="62"/>
  <c r="B215" i="62"/>
  <c r="B222" i="62"/>
  <c r="B290" i="62" s="1"/>
  <c r="G290" i="62" s="1"/>
  <c r="B5" i="62"/>
  <c r="B9" i="62"/>
  <c r="B18" i="62"/>
  <c r="B22" i="62"/>
  <c r="B32" i="62"/>
  <c r="B395" i="62" s="1"/>
  <c r="G395" i="62" s="1"/>
  <c r="B46" i="62"/>
  <c r="B58" i="62"/>
  <c r="B71" i="62"/>
  <c r="B82" i="62"/>
  <c r="B95" i="62"/>
  <c r="B343" i="62" s="1"/>
  <c r="G343" i="62" s="1"/>
  <c r="B103" i="62"/>
  <c r="B125" i="62"/>
  <c r="B137" i="62"/>
  <c r="B403" i="62" s="1"/>
  <c r="B166" i="62"/>
  <c r="B175" i="62"/>
  <c r="B209" i="62"/>
  <c r="B224" i="62"/>
  <c r="B240" i="62"/>
  <c r="B176" i="62"/>
  <c r="B206" i="62"/>
  <c r="B356" i="62" s="1"/>
  <c r="G356" i="62" s="1"/>
  <c r="B218" i="62"/>
  <c r="B188" i="62"/>
  <c r="B43" i="62"/>
  <c r="B100" i="62"/>
  <c r="B114" i="62"/>
  <c r="B122" i="62"/>
  <c r="B134" i="62"/>
  <c r="B361" i="62" s="1"/>
  <c r="G361" i="62" s="1"/>
  <c r="B162" i="62"/>
  <c r="B205" i="62"/>
  <c r="B221" i="62"/>
  <c r="B390" i="62" s="1"/>
  <c r="G390" i="62" s="1"/>
  <c r="B237" i="62"/>
  <c r="B19" i="62"/>
  <c r="B29" i="62"/>
  <c r="B398" i="62" s="1"/>
  <c r="B55" i="62"/>
  <c r="B317" i="62" s="1"/>
  <c r="G317" i="62" s="1"/>
  <c r="B67" i="62"/>
  <c r="B304" i="62" s="1"/>
  <c r="G304" i="62" s="1"/>
  <c r="B83" i="62"/>
  <c r="B96" i="62"/>
  <c r="B119" i="62"/>
  <c r="B150" i="62"/>
  <c r="B393" i="62" s="1"/>
  <c r="G393" i="62" s="1"/>
  <c r="B159" i="62"/>
  <c r="B172" i="62"/>
  <c r="B187" i="62"/>
  <c r="B191" i="62"/>
  <c r="B355" i="62" s="1"/>
  <c r="G355" i="62" s="1"/>
  <c r="B194" i="62"/>
  <c r="B225" i="62"/>
  <c r="B241" i="62"/>
  <c r="B244" i="62"/>
  <c r="B15" i="62"/>
  <c r="B80" i="62"/>
  <c r="B92" i="62"/>
  <c r="B108" i="62"/>
  <c r="B111" i="62"/>
  <c r="B146" i="62"/>
  <c r="B184" i="62"/>
  <c r="B238" i="62"/>
  <c r="B64" i="62"/>
  <c r="B378" i="62" s="1"/>
  <c r="G378" i="62" s="1"/>
  <c r="B89" i="62"/>
  <c r="B131" i="62"/>
  <c r="B25" i="62"/>
  <c r="B247" i="62"/>
  <c r="B74" i="62"/>
  <c r="B360" i="62" s="1"/>
  <c r="G360" i="62" s="1"/>
  <c r="D327" i="62"/>
  <c r="B108" i="65" s="1"/>
  <c r="D343" i="62"/>
  <c r="B49" i="65" s="1"/>
  <c r="C322" i="62"/>
  <c r="B165" i="62"/>
  <c r="B99" i="62"/>
  <c r="B49" i="62"/>
  <c r="D304" i="62"/>
  <c r="B67" i="65" s="1"/>
  <c r="D288" i="62"/>
  <c r="B23" i="65" s="1"/>
  <c r="D325" i="62"/>
  <c r="B137" i="65" s="1"/>
  <c r="D309" i="62"/>
  <c r="B42" i="65" s="1"/>
  <c r="D293" i="62"/>
  <c r="B32" i="65" s="1"/>
  <c r="D277" i="62"/>
  <c r="B105" i="65" s="1"/>
  <c r="D261" i="62"/>
  <c r="B52" i="65" s="1"/>
  <c r="C341" i="62"/>
  <c r="C293" i="62"/>
  <c r="D282" i="62"/>
  <c r="B24" i="65" s="1"/>
  <c r="D266" i="62"/>
  <c r="B107" i="65" s="1"/>
  <c r="C261" i="62"/>
  <c r="D259" i="62"/>
  <c r="B53" i="65" s="1"/>
  <c r="C262" i="62"/>
  <c r="D267" i="62"/>
  <c r="B102" i="65" s="1"/>
  <c r="C270" i="62"/>
  <c r="D275" i="62"/>
  <c r="B106" i="65" s="1"/>
  <c r="C278" i="62"/>
  <c r="D283" i="62"/>
  <c r="B55" i="65" s="1"/>
  <c r="C286" i="62"/>
  <c r="D291" i="62"/>
  <c r="B139" i="65" s="1"/>
  <c r="C294" i="62"/>
  <c r="D299" i="62"/>
  <c r="B142" i="65" s="1"/>
  <c r="C302" i="62"/>
  <c r="D307" i="62"/>
  <c r="B44" i="65" s="1"/>
  <c r="C310" i="62"/>
  <c r="D315" i="62"/>
  <c r="B95" i="65" s="1"/>
  <c r="C318" i="62"/>
  <c r="D323" i="62"/>
  <c r="B89" i="65" s="1"/>
  <c r="C326" i="62"/>
  <c r="D331" i="62"/>
  <c r="B38" i="65" s="1"/>
  <c r="C334" i="62"/>
  <c r="D339" i="62"/>
  <c r="B94" i="65" s="1"/>
  <c r="C342" i="62"/>
  <c r="D347" i="62"/>
  <c r="B31" i="65" s="1"/>
  <c r="D262" i="62"/>
  <c r="B18" i="65" s="1"/>
  <c r="C265" i="62"/>
  <c r="D270" i="62"/>
  <c r="B117" i="65" s="1"/>
  <c r="C273" i="62"/>
  <c r="D278" i="62"/>
  <c r="B71" i="65" s="1"/>
  <c r="C281" i="62"/>
  <c r="D286" i="62"/>
  <c r="B121" i="65" s="1"/>
  <c r="C289" i="62"/>
  <c r="D294" i="62"/>
  <c r="B33" i="65" s="1"/>
  <c r="C297" i="62"/>
  <c r="D302" i="62"/>
  <c r="B12" i="65" s="1"/>
  <c r="C305" i="62"/>
  <c r="D310" i="62"/>
  <c r="B40" i="65" s="1"/>
  <c r="C313" i="62"/>
  <c r="D318" i="62"/>
  <c r="B26" i="65" s="1"/>
  <c r="C321" i="62"/>
  <c r="D326" i="62"/>
  <c r="B122" i="65" s="1"/>
  <c r="C329" i="62"/>
  <c r="D334" i="62"/>
  <c r="B50" i="65" s="1"/>
  <c r="C337" i="62"/>
  <c r="D342" i="62"/>
  <c r="B28" i="65" s="1"/>
  <c r="C345" i="62"/>
  <c r="C260" i="62"/>
  <c r="D265" i="62"/>
  <c r="B118" i="65" s="1"/>
  <c r="C268" i="62"/>
  <c r="D273" i="62"/>
  <c r="B103" i="65" s="1"/>
  <c r="C276" i="62"/>
  <c r="D281" i="62"/>
  <c r="B99" i="65" s="1"/>
  <c r="C284" i="62"/>
  <c r="D289" i="62"/>
  <c r="B21" i="65" s="1"/>
  <c r="C292" i="62"/>
  <c r="D297" i="62"/>
  <c r="B8" i="65" s="1"/>
  <c r="C300" i="62"/>
  <c r="C308" i="62"/>
  <c r="D313" i="62"/>
  <c r="B113" i="65" s="1"/>
  <c r="C316" i="62"/>
  <c r="D321" i="62"/>
  <c r="B74" i="65" s="1"/>
  <c r="C324" i="62"/>
  <c r="D329" i="62"/>
  <c r="B116" i="65" s="1"/>
  <c r="C332" i="62"/>
  <c r="D337" i="62"/>
  <c r="B128" i="65" s="1"/>
  <c r="C340" i="62"/>
  <c r="D345" i="62"/>
  <c r="B61" i="65" s="1"/>
  <c r="C348" i="62"/>
  <c r="D260" i="62"/>
  <c r="B2" i="65" s="1"/>
  <c r="C263" i="62"/>
  <c r="D268" i="62"/>
  <c r="B134" i="65" s="1"/>
  <c r="C271" i="62"/>
  <c r="D276" i="62"/>
  <c r="B51" i="65" s="1"/>
  <c r="C279" i="62"/>
  <c r="D284" i="62"/>
  <c r="B56" i="65" s="1"/>
  <c r="C287" i="62"/>
  <c r="D292" i="62"/>
  <c r="B125" i="65" s="1"/>
  <c r="C295" i="62"/>
  <c r="D300" i="62"/>
  <c r="B39" i="65" s="1"/>
  <c r="C303" i="62"/>
  <c r="D308" i="62"/>
  <c r="B41" i="65" s="1"/>
  <c r="C311" i="62"/>
  <c r="D316" i="62"/>
  <c r="B15" i="65" s="1"/>
  <c r="C319" i="62"/>
  <c r="D324" i="62"/>
  <c r="B136" i="65" s="1"/>
  <c r="C327" i="62"/>
  <c r="D332" i="62"/>
  <c r="B37" i="65" s="1"/>
  <c r="C335" i="62"/>
  <c r="D340" i="62"/>
  <c r="B5" i="65" s="1"/>
  <c r="C343" i="62"/>
  <c r="D348" i="62"/>
  <c r="B76" i="65" s="1"/>
  <c r="C346" i="62"/>
  <c r="D335" i="62"/>
  <c r="B130" i="65" s="1"/>
  <c r="C330" i="62"/>
  <c r="D319" i="62"/>
  <c r="B27" i="65" s="1"/>
  <c r="C314" i="62"/>
  <c r="D303" i="62"/>
  <c r="B114" i="65" s="1"/>
  <c r="C298" i="62"/>
  <c r="D287" i="62"/>
  <c r="B22" i="65" s="1"/>
  <c r="C282" i="62"/>
  <c r="D271" i="62"/>
  <c r="B96" i="65" s="1"/>
  <c r="C266" i="62"/>
  <c r="D336" i="62"/>
  <c r="B129" i="65" s="1"/>
  <c r="D320" i="62"/>
  <c r="B4" i="65" s="1"/>
  <c r="D272" i="62"/>
  <c r="B97" i="65" s="1"/>
  <c r="C336" i="62"/>
  <c r="C320" i="62"/>
  <c r="C304" i="62"/>
  <c r="C288" i="62"/>
  <c r="C325" i="62"/>
  <c r="D344" i="62"/>
  <c r="B30" i="65" s="1"/>
  <c r="C339" i="62"/>
  <c r="D328" i="62"/>
  <c r="B109" i="65" s="1"/>
  <c r="C323" i="62"/>
  <c r="D312" i="62"/>
  <c r="B143" i="65" s="1"/>
  <c r="C307" i="62"/>
  <c r="D296" i="62"/>
  <c r="B7" i="65" s="1"/>
  <c r="C291" i="62"/>
  <c r="D280" i="62"/>
  <c r="B57" i="65" s="1"/>
  <c r="C275" i="62"/>
  <c r="D264" i="62"/>
  <c r="B104" i="65" s="1"/>
  <c r="C259" i="62"/>
  <c r="C347" i="62"/>
  <c r="C331" i="62"/>
  <c r="C315" i="62"/>
  <c r="C299" i="62"/>
  <c r="C283" i="62"/>
  <c r="D341" i="62"/>
  <c r="B93" i="65" s="1"/>
  <c r="C272" i="62"/>
  <c r="D346" i="62"/>
  <c r="B58" i="65" s="1"/>
  <c r="D330" i="62"/>
  <c r="B36" i="65" s="1"/>
  <c r="D314" i="62"/>
  <c r="B101" i="65" s="1"/>
  <c r="C309" i="62"/>
  <c r="D298" i="62"/>
  <c r="B115" i="65" s="1"/>
  <c r="D349" i="62"/>
  <c r="B90" i="65" s="1"/>
  <c r="C344" i="62"/>
  <c r="D333" i="62"/>
  <c r="B66" i="65" s="1"/>
  <c r="C328" i="62"/>
  <c r="D317" i="62"/>
  <c r="B25" i="65" s="1"/>
  <c r="C312" i="62"/>
  <c r="D301" i="62"/>
  <c r="B69" i="65" s="1"/>
  <c r="C296" i="62"/>
  <c r="D285" i="62"/>
  <c r="B120" i="65" s="1"/>
  <c r="C280" i="62"/>
  <c r="D269" i="62"/>
  <c r="B135" i="65" s="1"/>
  <c r="C264" i="62"/>
  <c r="A88" i="65" l="1"/>
  <c r="G403" i="62"/>
  <c r="A48" i="65"/>
  <c r="G398" i="62"/>
  <c r="A132" i="65"/>
  <c r="A47" i="65"/>
  <c r="B306" i="62"/>
  <c r="G306" i="62" s="1"/>
  <c r="B278" i="62"/>
  <c r="G278" i="62" s="1"/>
  <c r="B286" i="62"/>
  <c r="G286" i="62" s="1"/>
  <c r="B345" i="62"/>
  <c r="G345" i="62" s="1"/>
  <c r="B325" i="62"/>
  <c r="G325" i="62" s="1"/>
  <c r="B284" i="62"/>
  <c r="G284" i="62" s="1"/>
  <c r="B301" i="62"/>
  <c r="G301" i="62" s="1"/>
  <c r="B331" i="62"/>
  <c r="G331" i="62" s="1"/>
  <c r="B283" i="62"/>
  <c r="G283" i="62" s="1"/>
  <c r="B298" i="62"/>
  <c r="G298" i="62" s="1"/>
  <c r="B295" i="62"/>
  <c r="G295" i="62" s="1"/>
  <c r="B271" i="62"/>
  <c r="G271" i="62" s="1"/>
  <c r="B279" i="62"/>
  <c r="G279" i="62" s="1"/>
  <c r="I6" i="64" s="1"/>
  <c r="A141" i="65"/>
  <c r="A10" i="65"/>
  <c r="B348" i="62"/>
  <c r="G348" i="62" s="1"/>
  <c r="B263" i="62"/>
  <c r="G263" i="62" s="1"/>
  <c r="A19" i="65"/>
  <c r="A63" i="65"/>
  <c r="B346" i="62"/>
  <c r="G346" i="62" s="1"/>
  <c r="B326" i="62"/>
  <c r="G326" i="62" s="1"/>
  <c r="B320" i="62"/>
  <c r="G320" i="62" s="1"/>
  <c r="B329" i="62"/>
  <c r="G329" i="62" s="1"/>
  <c r="A11" i="65"/>
  <c r="B269" i="62"/>
  <c r="G269" i="62" s="1"/>
  <c r="A59" i="65"/>
  <c r="A84" i="65"/>
  <c r="A45" i="65"/>
  <c r="A86" i="65"/>
  <c r="A6" i="65"/>
  <c r="A17" i="65"/>
  <c r="A46" i="65"/>
  <c r="B342" i="62"/>
  <c r="G342" i="62" s="1"/>
  <c r="B285" i="62"/>
  <c r="G285" i="62" s="1"/>
  <c r="B276" i="62"/>
  <c r="G276" i="62" s="1"/>
  <c r="B328" i="62"/>
  <c r="G328" i="62" s="1"/>
  <c r="B311" i="62"/>
  <c r="G311" i="62" s="1"/>
  <c r="A9" i="65"/>
  <c r="A124" i="65"/>
  <c r="B282" i="62"/>
  <c r="G282" i="62" s="1"/>
  <c r="B322" i="62"/>
  <c r="G322" i="62" s="1"/>
  <c r="B319" i="62"/>
  <c r="G319" i="62" s="1"/>
  <c r="B315" i="62"/>
  <c r="G315" i="62" s="1"/>
  <c r="B296" i="62"/>
  <c r="G296" i="62" s="1"/>
  <c r="B273" i="62"/>
  <c r="G273" i="62" s="1"/>
  <c r="B297" i="62"/>
  <c r="G297" i="62" s="1"/>
  <c r="A65" i="65"/>
  <c r="A123" i="65"/>
  <c r="A133" i="65"/>
  <c r="B309" i="62"/>
  <c r="G309" i="62" s="1"/>
  <c r="B337" i="62"/>
  <c r="G337" i="62" s="1"/>
  <c r="B369" i="62"/>
  <c r="B321" i="62"/>
  <c r="G321" i="62" s="1"/>
  <c r="B302" i="62"/>
  <c r="G302" i="62" s="1"/>
  <c r="B385" i="62"/>
  <c r="B274" i="62"/>
  <c r="G274" i="62" s="1"/>
  <c r="B333" i="62"/>
  <c r="G333" i="62" s="1"/>
  <c r="B352" i="62"/>
  <c r="B332" i="62"/>
  <c r="G332" i="62" s="1"/>
  <c r="B351" i="62"/>
  <c r="B299" i="62"/>
  <c r="G299" i="62" s="1"/>
  <c r="E15" i="64" s="1"/>
  <c r="B264" i="62"/>
  <c r="G264" i="62" s="1"/>
  <c r="B287" i="62"/>
  <c r="G287" i="62" s="1"/>
  <c r="B272" i="62"/>
  <c r="G272" i="62" s="1"/>
  <c r="B307" i="62"/>
  <c r="G307" i="62" s="1"/>
  <c r="B292" i="62"/>
  <c r="G292" i="62" s="1"/>
  <c r="B316" i="62"/>
  <c r="G316" i="62" s="1"/>
  <c r="B312" i="62"/>
  <c r="G312" i="62" s="1"/>
  <c r="B310" i="62"/>
  <c r="G310" i="62" s="1"/>
  <c r="B327" i="62"/>
  <c r="G327" i="62" s="1"/>
  <c r="B341" i="62"/>
  <c r="G341" i="62" s="1"/>
  <c r="B323" i="62"/>
  <c r="G323" i="62" s="1"/>
  <c r="A14" i="65"/>
  <c r="A140" i="65"/>
  <c r="A126" i="65"/>
  <c r="A3" i="65"/>
  <c r="B291" i="62"/>
  <c r="G291" i="62" s="1"/>
  <c r="A72" i="65"/>
  <c r="B336" i="62"/>
  <c r="G336" i="62" s="1"/>
  <c r="F20" i="64" s="1"/>
  <c r="B365" i="62"/>
  <c r="B294" i="62"/>
  <c r="G294" i="62" s="1"/>
  <c r="B387" i="62"/>
  <c r="B277" i="62"/>
  <c r="G277" i="62" s="1"/>
  <c r="B308" i="62"/>
  <c r="G308" i="62" s="1"/>
  <c r="A83" i="65"/>
  <c r="A85" i="65"/>
  <c r="A91" i="65"/>
  <c r="B293" i="62"/>
  <c r="G293" i="62" s="1"/>
  <c r="B262" i="62"/>
  <c r="G262" i="62" s="1"/>
  <c r="B370" i="62"/>
  <c r="B350" i="62"/>
  <c r="G350" i="62" s="1"/>
  <c r="B270" i="62"/>
  <c r="G270" i="62" s="1"/>
  <c r="B280" i="62"/>
  <c r="G280" i="62" s="1"/>
  <c r="B265" i="62"/>
  <c r="G265" i="62" s="1"/>
  <c r="B314" i="62"/>
  <c r="G314" i="62" s="1"/>
  <c r="B281" i="62"/>
  <c r="G281" i="62" s="1"/>
  <c r="B300" i="62"/>
  <c r="G300" i="62" s="1"/>
  <c r="B305" i="62"/>
  <c r="G305" i="62" s="1"/>
  <c r="B275" i="62"/>
  <c r="G275" i="62" s="1"/>
  <c r="B344" i="62"/>
  <c r="G344" i="62" s="1"/>
  <c r="B339" i="62"/>
  <c r="G339" i="62" s="1"/>
  <c r="A138" i="65"/>
  <c r="A82" i="65"/>
  <c r="A1" i="65"/>
  <c r="A87" i="65"/>
  <c r="B313" i="62"/>
  <c r="G313" i="62" s="1"/>
  <c r="B260" i="62"/>
  <c r="G260" i="62" s="1"/>
  <c r="B375" i="62"/>
  <c r="B335" i="62"/>
  <c r="G335" i="62" s="1"/>
  <c r="B354" i="62"/>
  <c r="B334" i="62"/>
  <c r="G334" i="62" s="1"/>
  <c r="B353" i="62"/>
  <c r="B303" i="62"/>
  <c r="G303" i="62" s="1"/>
  <c r="A81" i="65"/>
  <c r="B266" i="62"/>
  <c r="G266" i="62" s="1"/>
  <c r="A13" i="65"/>
  <c r="B347" i="62"/>
  <c r="G347" i="62" s="1"/>
  <c r="B289" i="62"/>
  <c r="G289" i="62" s="1"/>
  <c r="B259" i="62"/>
  <c r="B368" i="62"/>
  <c r="B340" i="62"/>
  <c r="G340" i="62" s="1"/>
  <c r="B261" i="62"/>
  <c r="G261" i="62" s="1"/>
  <c r="B358" i="62"/>
  <c r="A77" i="65"/>
  <c r="A16" i="65"/>
  <c r="A98" i="65"/>
  <c r="A80" i="65"/>
  <c r="B349" i="62"/>
  <c r="G349" i="62" s="1"/>
  <c r="A102" i="65"/>
  <c r="H24" i="64"/>
  <c r="A51" i="65"/>
  <c r="A134" i="65"/>
  <c r="A100" i="65"/>
  <c r="A67" i="65"/>
  <c r="A36" i="65"/>
  <c r="A25" i="65"/>
  <c r="A49" i="65"/>
  <c r="A26" i="65"/>
  <c r="A23" i="65"/>
  <c r="A136" i="65"/>
  <c r="A20" i="65"/>
  <c r="I26" i="64"/>
  <c r="F27" i="64"/>
  <c r="D27" i="64"/>
  <c r="I27" i="64"/>
  <c r="H26" i="64"/>
  <c r="E26" i="64"/>
  <c r="C27" i="64"/>
  <c r="H27" i="64"/>
  <c r="F26" i="64"/>
  <c r="D26" i="64"/>
  <c r="G27" i="64"/>
  <c r="G26" i="64"/>
  <c r="E27" i="64"/>
  <c r="C26" i="64"/>
  <c r="I22" i="64"/>
  <c r="F22" i="64"/>
  <c r="D22" i="64"/>
  <c r="C22" i="64"/>
  <c r="H22" i="64"/>
  <c r="G22" i="64"/>
  <c r="E22" i="64"/>
  <c r="F4" i="64"/>
  <c r="I7" i="64"/>
  <c r="D10" i="64"/>
  <c r="C17" i="64"/>
  <c r="D18" i="64"/>
  <c r="G21" i="64"/>
  <c r="H28" i="64"/>
  <c r="G4" i="64"/>
  <c r="E10" i="64"/>
  <c r="D17" i="64"/>
  <c r="E18" i="64"/>
  <c r="H21" i="64"/>
  <c r="I28" i="64"/>
  <c r="E4" i="64"/>
  <c r="F7" i="64"/>
  <c r="G10" i="64"/>
  <c r="C18" i="64"/>
  <c r="D21" i="64"/>
  <c r="G28" i="64"/>
  <c r="E21" i="64"/>
  <c r="H18" i="64"/>
  <c r="I18" i="64"/>
  <c r="H4" i="64"/>
  <c r="G7" i="64"/>
  <c r="H10" i="64"/>
  <c r="F18" i="64"/>
  <c r="F17" i="64"/>
  <c r="C28" i="64"/>
  <c r="I4" i="64"/>
  <c r="H7" i="64"/>
  <c r="I10" i="64"/>
  <c r="G18" i="64"/>
  <c r="F21" i="64"/>
  <c r="E17" i="64"/>
  <c r="I21" i="64"/>
  <c r="G17" i="64"/>
  <c r="C21" i="64"/>
  <c r="C7" i="64"/>
  <c r="F28" i="64"/>
  <c r="H17" i="64"/>
  <c r="D28" i="64"/>
  <c r="D4" i="64"/>
  <c r="C10" i="64"/>
  <c r="I17" i="64"/>
  <c r="E28" i="64"/>
  <c r="F10" i="64"/>
  <c r="D7" i="64"/>
  <c r="E7" i="64"/>
  <c r="C4" i="64"/>
  <c r="A107" i="65" l="1"/>
  <c r="A95" i="65"/>
  <c r="A37" i="65"/>
  <c r="A106" i="65"/>
  <c r="A105" i="65"/>
  <c r="A75" i="65"/>
  <c r="A62" i="65"/>
  <c r="A15" i="65"/>
  <c r="A70" i="65"/>
  <c r="H12" i="64"/>
  <c r="A55" i="65"/>
  <c r="A2" i="65"/>
  <c r="A43" i="65"/>
  <c r="A128" i="65"/>
  <c r="A121" i="65"/>
  <c r="A27" i="65"/>
  <c r="A71" i="65"/>
  <c r="A28" i="65"/>
  <c r="A135" i="65"/>
  <c r="A113" i="65"/>
  <c r="A42" i="65"/>
  <c r="K143" i="66"/>
  <c r="H143" i="66" s="1"/>
  <c r="M143" i="66" s="1"/>
  <c r="K111" i="66"/>
  <c r="H111" i="66" s="1"/>
  <c r="M111" i="66" s="1"/>
  <c r="K79" i="66"/>
  <c r="H79" i="66" s="1"/>
  <c r="M79" i="66" s="1"/>
  <c r="K45" i="66"/>
  <c r="H45" i="66" s="1"/>
  <c r="M45" i="66" s="1"/>
  <c r="K31" i="66"/>
  <c r="H31" i="66" s="1"/>
  <c r="M31" i="66" s="1"/>
  <c r="K19" i="66"/>
  <c r="H19" i="66" s="1"/>
  <c r="M19" i="66" s="1"/>
  <c r="K157" i="67"/>
  <c r="H157" i="67" s="1"/>
  <c r="M157" i="67" s="1"/>
  <c r="K141" i="67"/>
  <c r="H141" i="67" s="1"/>
  <c r="M141" i="67" s="1"/>
  <c r="K99" i="67"/>
  <c r="H99" i="67" s="1"/>
  <c r="M99" i="67" s="1"/>
  <c r="K71" i="67"/>
  <c r="H71" i="67" s="1"/>
  <c r="M71" i="67" s="1"/>
  <c r="K55" i="67"/>
  <c r="H55" i="67" s="1"/>
  <c r="M55" i="67" s="1"/>
  <c r="K45" i="67"/>
  <c r="H45" i="67" s="1"/>
  <c r="M45" i="67" s="1"/>
  <c r="K29" i="67"/>
  <c r="H29" i="67" s="1"/>
  <c r="M29" i="67" s="1"/>
  <c r="K19" i="67"/>
  <c r="H19" i="67" s="1"/>
  <c r="M19" i="67" s="1"/>
  <c r="K153" i="66"/>
  <c r="H153" i="66" s="1"/>
  <c r="M153" i="66" s="1"/>
  <c r="K133" i="66"/>
  <c r="H133" i="66" s="1"/>
  <c r="M133" i="66" s="1"/>
  <c r="K121" i="66"/>
  <c r="H121" i="66" s="1"/>
  <c r="M121" i="66" s="1"/>
  <c r="K101" i="66"/>
  <c r="H101" i="66" s="1"/>
  <c r="M101" i="66" s="1"/>
  <c r="K89" i="66"/>
  <c r="H89" i="66" s="1"/>
  <c r="M89" i="66" s="1"/>
  <c r="K69" i="66"/>
  <c r="H69" i="66" s="1"/>
  <c r="M69" i="66" s="1"/>
  <c r="K57" i="66"/>
  <c r="H57" i="66" s="1"/>
  <c r="M57" i="66" s="1"/>
  <c r="K43" i="66"/>
  <c r="H43" i="66" s="1"/>
  <c r="M43" i="66" s="1"/>
  <c r="K17" i="66"/>
  <c r="H17" i="66" s="1"/>
  <c r="M17" i="66" s="1"/>
  <c r="K149" i="67"/>
  <c r="H149" i="67" s="1"/>
  <c r="M149" i="67" s="1"/>
  <c r="K121" i="67"/>
  <c r="H121" i="67" s="1"/>
  <c r="M121" i="67" s="1"/>
  <c r="K77" i="67"/>
  <c r="H77" i="67" s="1"/>
  <c r="M77" i="67" s="1"/>
  <c r="K17" i="67"/>
  <c r="H17" i="67" s="1"/>
  <c r="M17" i="67" s="1"/>
  <c r="K141" i="66"/>
  <c r="H141" i="66" s="1"/>
  <c r="M141" i="66" s="1"/>
  <c r="K131" i="66"/>
  <c r="H131" i="66" s="1"/>
  <c r="M131" i="66" s="1"/>
  <c r="K109" i="66"/>
  <c r="H109" i="66" s="1"/>
  <c r="M109" i="66" s="1"/>
  <c r="K99" i="66"/>
  <c r="H99" i="66" s="1"/>
  <c r="M99" i="66" s="1"/>
  <c r="K77" i="66"/>
  <c r="H77" i="66" s="1"/>
  <c r="M77" i="66" s="1"/>
  <c r="K67" i="66"/>
  <c r="H67" i="66" s="1"/>
  <c r="M67" i="66" s="1"/>
  <c r="K55" i="66"/>
  <c r="H55" i="66" s="1"/>
  <c r="M55" i="66" s="1"/>
  <c r="K29" i="66"/>
  <c r="H29" i="66" s="1"/>
  <c r="M29" i="66" s="1"/>
  <c r="K15" i="66"/>
  <c r="H15" i="66" s="1"/>
  <c r="K113" i="67"/>
  <c r="H113" i="67" s="1"/>
  <c r="M113" i="67" s="1"/>
  <c r="K103" i="67"/>
  <c r="H103" i="67" s="1"/>
  <c r="M103" i="67" s="1"/>
  <c r="K97" i="67"/>
  <c r="H97" i="67" s="1"/>
  <c r="M97" i="67" s="1"/>
  <c r="K87" i="67"/>
  <c r="H87" i="67" s="1"/>
  <c r="M87" i="67" s="1"/>
  <c r="K69" i="67"/>
  <c r="H69" i="67" s="1"/>
  <c r="M69" i="67" s="1"/>
  <c r="K53" i="67"/>
  <c r="H53" i="67" s="1"/>
  <c r="M53" i="67" s="1"/>
  <c r="K43" i="67"/>
  <c r="H43" i="67" s="1"/>
  <c r="M43" i="67" s="1"/>
  <c r="K27" i="67"/>
  <c r="H27" i="67" s="1"/>
  <c r="K15" i="67"/>
  <c r="H15" i="67" s="1"/>
  <c r="M15" i="67" s="1"/>
  <c r="K117" i="67"/>
  <c r="H117" i="67" s="1"/>
  <c r="M117" i="67" s="1"/>
  <c r="K79" i="67"/>
  <c r="H79" i="67" s="1"/>
  <c r="M79" i="67" s="1"/>
  <c r="K47" i="67"/>
  <c r="H47" i="67" s="1"/>
  <c r="K151" i="66"/>
  <c r="H151" i="66" s="1"/>
  <c r="M151" i="66" s="1"/>
  <c r="K139" i="66"/>
  <c r="H139" i="66" s="1"/>
  <c r="M139" i="66" s="1"/>
  <c r="K129" i="66"/>
  <c r="H129" i="66" s="1"/>
  <c r="M129" i="66" s="1"/>
  <c r="K119" i="66"/>
  <c r="H119" i="66" s="1"/>
  <c r="M119" i="66" s="1"/>
  <c r="K107" i="66"/>
  <c r="H107" i="66" s="1"/>
  <c r="M107" i="66" s="1"/>
  <c r="K97" i="66"/>
  <c r="H97" i="66" s="1"/>
  <c r="M97" i="66" s="1"/>
  <c r="K87" i="66"/>
  <c r="H87" i="66" s="1"/>
  <c r="M87" i="66" s="1"/>
  <c r="K75" i="66"/>
  <c r="H75" i="66" s="1"/>
  <c r="M75" i="66" s="1"/>
  <c r="K65" i="66"/>
  <c r="H65" i="66" s="1"/>
  <c r="M65" i="66" s="1"/>
  <c r="K53" i="66"/>
  <c r="H53" i="66" s="1"/>
  <c r="M53" i="66" s="1"/>
  <c r="K41" i="66"/>
  <c r="H41" i="66" s="1"/>
  <c r="M41" i="66" s="1"/>
  <c r="K27" i="66"/>
  <c r="H27" i="66" s="1"/>
  <c r="M27" i="66" s="1"/>
  <c r="K153" i="67"/>
  <c r="H153" i="67" s="1"/>
  <c r="M153" i="67" s="1"/>
  <c r="K137" i="67"/>
  <c r="H137" i="67" s="1"/>
  <c r="M137" i="67" s="1"/>
  <c r="K131" i="67"/>
  <c r="H131" i="67" s="1"/>
  <c r="M131" i="67" s="1"/>
  <c r="K111" i="67"/>
  <c r="H111" i="67" s="1"/>
  <c r="M111" i="67" s="1"/>
  <c r="K95" i="67"/>
  <c r="H95" i="67" s="1"/>
  <c r="M95" i="67" s="1"/>
  <c r="K75" i="67"/>
  <c r="H75" i="67" s="1"/>
  <c r="M75" i="67" s="1"/>
  <c r="K59" i="67"/>
  <c r="H59" i="67" s="1"/>
  <c r="M59" i="67" s="1"/>
  <c r="K35" i="67"/>
  <c r="H35" i="67" s="1"/>
  <c r="M35" i="67" s="1"/>
  <c r="K13" i="67"/>
  <c r="H13" i="67" s="1"/>
  <c r="M13" i="67" s="1"/>
  <c r="K11" i="67"/>
  <c r="H11" i="67" s="1"/>
  <c r="M11" i="67" s="1"/>
  <c r="K149" i="66"/>
  <c r="H149" i="66" s="1"/>
  <c r="M149" i="66" s="1"/>
  <c r="K105" i="66"/>
  <c r="H105" i="66" s="1"/>
  <c r="M105" i="66" s="1"/>
  <c r="K85" i="66"/>
  <c r="H85" i="66" s="1"/>
  <c r="M85" i="66" s="1"/>
  <c r="K37" i="66"/>
  <c r="H37" i="66" s="1"/>
  <c r="M37" i="66" s="1"/>
  <c r="K11" i="66"/>
  <c r="H11" i="66" s="1"/>
  <c r="M11" i="66" s="1"/>
  <c r="K107" i="67"/>
  <c r="H107" i="67" s="1"/>
  <c r="M107" i="67" s="1"/>
  <c r="K91" i="67"/>
  <c r="H91" i="67" s="1"/>
  <c r="M91" i="67" s="1"/>
  <c r="K73" i="67"/>
  <c r="H73" i="67" s="1"/>
  <c r="M73" i="67" s="1"/>
  <c r="K57" i="67"/>
  <c r="H57" i="67" s="1"/>
  <c r="M57" i="67" s="1"/>
  <c r="K157" i="66"/>
  <c r="H157" i="66" s="1"/>
  <c r="M157" i="66" s="1"/>
  <c r="K147" i="66"/>
  <c r="H147" i="66" s="1"/>
  <c r="M147" i="66" s="1"/>
  <c r="K125" i="66"/>
  <c r="H125" i="66" s="1"/>
  <c r="M125" i="66" s="1"/>
  <c r="K115" i="66"/>
  <c r="H115" i="66" s="1"/>
  <c r="M115" i="66" s="1"/>
  <c r="K83" i="66"/>
  <c r="H83" i="66" s="1"/>
  <c r="M83" i="66" s="1"/>
  <c r="K47" i="66"/>
  <c r="H47" i="66" s="1"/>
  <c r="M47" i="66" s="1"/>
  <c r="K23" i="66"/>
  <c r="H23" i="66" s="1"/>
  <c r="M23" i="66" s="1"/>
  <c r="K145" i="67"/>
  <c r="H145" i="67" s="1"/>
  <c r="M145" i="67" s="1"/>
  <c r="K125" i="67"/>
  <c r="H125" i="67" s="1"/>
  <c r="M125" i="67" s="1"/>
  <c r="K81" i="67"/>
  <c r="H81" i="67" s="1"/>
  <c r="M81" i="67" s="1"/>
  <c r="K31" i="67"/>
  <c r="H31" i="67" s="1"/>
  <c r="K155" i="66"/>
  <c r="H155" i="66" s="1"/>
  <c r="M155" i="66" s="1"/>
  <c r="K145" i="66"/>
  <c r="H145" i="66" s="1"/>
  <c r="M145" i="66" s="1"/>
  <c r="K123" i="66"/>
  <c r="H123" i="66" s="1"/>
  <c r="M123" i="66" s="1"/>
  <c r="K103" i="66"/>
  <c r="H103" i="66" s="1"/>
  <c r="M103" i="66" s="1"/>
  <c r="K81" i="66"/>
  <c r="H81" i="66" s="1"/>
  <c r="M81" i="66" s="1"/>
  <c r="K59" i="66"/>
  <c r="H59" i="66" s="1"/>
  <c r="M59" i="66" s="1"/>
  <c r="K33" i="66"/>
  <c r="H33" i="66" s="1"/>
  <c r="M33" i="66" s="1"/>
  <c r="K9" i="66"/>
  <c r="H9" i="66" s="1"/>
  <c r="M9" i="66" s="1"/>
  <c r="K123" i="67"/>
  <c r="H123" i="67" s="1"/>
  <c r="M123" i="67" s="1"/>
  <c r="K89" i="67"/>
  <c r="H89" i="67" s="1"/>
  <c r="M89" i="67" s="1"/>
  <c r="K39" i="67"/>
  <c r="H39" i="67" s="1"/>
  <c r="M39" i="67" s="1"/>
  <c r="K155" i="67"/>
  <c r="H155" i="67" s="1"/>
  <c r="M155" i="67" s="1"/>
  <c r="K133" i="67"/>
  <c r="H133" i="67" s="1"/>
  <c r="M133" i="67" s="1"/>
  <c r="K37" i="67"/>
  <c r="H37" i="67" s="1"/>
  <c r="M37" i="67" s="1"/>
  <c r="K127" i="66"/>
  <c r="H127" i="66" s="1"/>
  <c r="M127" i="66" s="1"/>
  <c r="K95" i="66"/>
  <c r="H95" i="66" s="1"/>
  <c r="M95" i="66" s="1"/>
  <c r="K63" i="66"/>
  <c r="H63" i="66" s="1"/>
  <c r="M63" i="66" s="1"/>
  <c r="K51" i="66"/>
  <c r="H51" i="66" s="1"/>
  <c r="M51" i="66" s="1"/>
  <c r="K39" i="66"/>
  <c r="H39" i="66" s="1"/>
  <c r="M39" i="66" s="1"/>
  <c r="K13" i="66"/>
  <c r="H13" i="66" s="1"/>
  <c r="M13" i="66" s="1"/>
  <c r="K147" i="67"/>
  <c r="H147" i="67" s="1"/>
  <c r="M147" i="67" s="1"/>
  <c r="K129" i="67"/>
  <c r="H129" i="67" s="1"/>
  <c r="M129" i="67" s="1"/>
  <c r="K119" i="67"/>
  <c r="H119" i="67" s="1"/>
  <c r="M119" i="67" s="1"/>
  <c r="K109" i="67"/>
  <c r="H109" i="67" s="1"/>
  <c r="M109" i="67" s="1"/>
  <c r="K93" i="67"/>
  <c r="H93" i="67" s="1"/>
  <c r="M93" i="67" s="1"/>
  <c r="K85" i="67"/>
  <c r="H85" i="67" s="1"/>
  <c r="M85" i="67" s="1"/>
  <c r="K67" i="67"/>
  <c r="H67" i="67" s="1"/>
  <c r="M67" i="67" s="1"/>
  <c r="K51" i="67"/>
  <c r="H51" i="67" s="1"/>
  <c r="M51" i="67" s="1"/>
  <c r="K41" i="67"/>
  <c r="H41" i="67" s="1"/>
  <c r="M41" i="67" s="1"/>
  <c r="K25" i="67"/>
  <c r="H25" i="67" s="1"/>
  <c r="M25" i="67" s="1"/>
  <c r="K137" i="66"/>
  <c r="H137" i="66" s="1"/>
  <c r="M137" i="66" s="1"/>
  <c r="K117" i="66"/>
  <c r="H117" i="66" s="1"/>
  <c r="M117" i="66" s="1"/>
  <c r="K73" i="66"/>
  <c r="H73" i="66" s="1"/>
  <c r="M73" i="66" s="1"/>
  <c r="K49" i="66"/>
  <c r="H49" i="66" s="1"/>
  <c r="M49" i="66" s="1"/>
  <c r="K25" i="66"/>
  <c r="H25" i="66" s="1"/>
  <c r="M25" i="66" s="1"/>
  <c r="K127" i="67"/>
  <c r="H127" i="67" s="1"/>
  <c r="M127" i="67" s="1"/>
  <c r="K101" i="67"/>
  <c r="H101" i="67" s="1"/>
  <c r="M101" i="67" s="1"/>
  <c r="K83" i="67"/>
  <c r="H83" i="67" s="1"/>
  <c r="M83" i="67" s="1"/>
  <c r="K33" i="67"/>
  <c r="H33" i="67" s="1"/>
  <c r="M33" i="67" s="1"/>
  <c r="K9" i="67"/>
  <c r="H9" i="67" s="1"/>
  <c r="M9" i="67" s="1"/>
  <c r="K93" i="66"/>
  <c r="H93" i="66" s="1"/>
  <c r="M93" i="66" s="1"/>
  <c r="K61" i="66"/>
  <c r="H61" i="66" s="1"/>
  <c r="M61" i="66" s="1"/>
  <c r="K35" i="66"/>
  <c r="H35" i="66" s="1"/>
  <c r="M35" i="66" s="1"/>
  <c r="K151" i="67"/>
  <c r="H151" i="67" s="1"/>
  <c r="M151" i="67" s="1"/>
  <c r="K135" i="67"/>
  <c r="H135" i="67" s="1"/>
  <c r="M135" i="67" s="1"/>
  <c r="K65" i="67"/>
  <c r="H65" i="67" s="1"/>
  <c r="M65" i="67" s="1"/>
  <c r="K49" i="67"/>
  <c r="H49" i="67" s="1"/>
  <c r="M49" i="67" s="1"/>
  <c r="K23" i="67"/>
  <c r="H23" i="67" s="1"/>
  <c r="M23" i="67" s="1"/>
  <c r="K135" i="66"/>
  <c r="H135" i="66" s="1"/>
  <c r="M135" i="66" s="1"/>
  <c r="K113" i="66"/>
  <c r="H113" i="66" s="1"/>
  <c r="M113" i="66" s="1"/>
  <c r="K91" i="66"/>
  <c r="H91" i="66" s="1"/>
  <c r="M91" i="66" s="1"/>
  <c r="K71" i="66"/>
  <c r="H71" i="66" s="1"/>
  <c r="M71" i="66" s="1"/>
  <c r="K21" i="66"/>
  <c r="H21" i="66" s="1"/>
  <c r="M21" i="66" s="1"/>
  <c r="K143" i="67"/>
  <c r="H143" i="67" s="1"/>
  <c r="M143" i="67" s="1"/>
  <c r="K105" i="67"/>
  <c r="H105" i="67" s="1"/>
  <c r="M105" i="67" s="1"/>
  <c r="K63" i="67"/>
  <c r="H63" i="67" s="1"/>
  <c r="M63" i="67" s="1"/>
  <c r="K21" i="67"/>
  <c r="H21" i="67" s="1"/>
  <c r="M21" i="67" s="1"/>
  <c r="K139" i="67"/>
  <c r="H139" i="67" s="1"/>
  <c r="M139" i="67" s="1"/>
  <c r="K115" i="67"/>
  <c r="H115" i="67" s="1"/>
  <c r="M115" i="67" s="1"/>
  <c r="K61" i="67"/>
  <c r="H61" i="67" s="1"/>
  <c r="M61" i="67" s="1"/>
  <c r="A79" i="65"/>
  <c r="A131" i="65"/>
  <c r="A109" i="65"/>
  <c r="A61" i="65"/>
  <c r="A52" i="65"/>
  <c r="A115" i="65"/>
  <c r="A68" i="65"/>
  <c r="A125" i="65"/>
  <c r="A120" i="65"/>
  <c r="A117" i="65"/>
  <c r="A58" i="65"/>
  <c r="A73" i="65"/>
  <c r="A142" i="65"/>
  <c r="A143" i="65"/>
  <c r="A96" i="65"/>
  <c r="A41" i="65"/>
  <c r="A7" i="65"/>
  <c r="D6" i="64"/>
  <c r="A30" i="65"/>
  <c r="A103" i="65"/>
  <c r="A139" i="65"/>
  <c r="A76" i="65"/>
  <c r="A69" i="65"/>
  <c r="A56" i="65"/>
  <c r="A12" i="65"/>
  <c r="A118" i="65"/>
  <c r="A38" i="65"/>
  <c r="A4" i="65"/>
  <c r="A137" i="65"/>
  <c r="I6" i="63"/>
  <c r="K73" i="58"/>
  <c r="H73" i="58" s="1"/>
  <c r="M73" i="58" s="1"/>
  <c r="A122" i="65"/>
  <c r="A74" i="65"/>
  <c r="A116" i="65"/>
  <c r="F13" i="63"/>
  <c r="A21" i="65"/>
  <c r="K143" i="58"/>
  <c r="H143" i="58" s="1"/>
  <c r="M143" i="58" s="1"/>
  <c r="F19" i="63"/>
  <c r="A53" i="65"/>
  <c r="K107" i="58"/>
  <c r="H107" i="58" s="1"/>
  <c r="M107" i="58" s="1"/>
  <c r="D12" i="64"/>
  <c r="K27" i="58"/>
  <c r="H27" i="58" s="1"/>
  <c r="M27" i="58" s="1"/>
  <c r="C26" i="63"/>
  <c r="K137" i="58"/>
  <c r="H137" i="58" s="1"/>
  <c r="M137" i="58" s="1"/>
  <c r="K85" i="58"/>
  <c r="H85" i="58" s="1"/>
  <c r="M85" i="58" s="1"/>
  <c r="I27" i="63"/>
  <c r="A40" i="65"/>
  <c r="K155" i="58"/>
  <c r="H155" i="58" s="1"/>
  <c r="M155" i="58" s="1"/>
  <c r="F22" i="63"/>
  <c r="I9" i="63"/>
  <c r="I15" i="64"/>
  <c r="K151" i="58"/>
  <c r="H151" i="58" s="1"/>
  <c r="M151" i="58" s="1"/>
  <c r="F24" i="63"/>
  <c r="K67" i="58"/>
  <c r="H67" i="58" s="1"/>
  <c r="M67" i="58" s="1"/>
  <c r="F14" i="63"/>
  <c r="A8" i="65"/>
  <c r="A24" i="65"/>
  <c r="G12" i="64"/>
  <c r="H14" i="64"/>
  <c r="G353" i="62"/>
  <c r="A29" i="65"/>
  <c r="K15" i="58"/>
  <c r="H15" i="58" s="1"/>
  <c r="M15" i="58" s="1"/>
  <c r="K103" i="58"/>
  <c r="H103" i="58" s="1"/>
  <c r="M103" i="58" s="1"/>
  <c r="K97" i="58"/>
  <c r="H97" i="58" s="1"/>
  <c r="M97" i="58" s="1"/>
  <c r="K89" i="58"/>
  <c r="H89" i="58" s="1"/>
  <c r="M89" i="58" s="1"/>
  <c r="K119" i="58"/>
  <c r="H119" i="58" s="1"/>
  <c r="M119" i="58" s="1"/>
  <c r="K117" i="58"/>
  <c r="H117" i="58" s="1"/>
  <c r="M117" i="58" s="1"/>
  <c r="C16" i="63"/>
  <c r="F8" i="63"/>
  <c r="C10" i="63"/>
  <c r="K55" i="58"/>
  <c r="H55" i="58" s="1"/>
  <c r="M55" i="58" s="1"/>
  <c r="K17" i="58"/>
  <c r="H17" i="58" s="1"/>
  <c r="M17" i="58" s="1"/>
  <c r="K113" i="58"/>
  <c r="H113" i="58" s="1"/>
  <c r="M113" i="58" s="1"/>
  <c r="K69" i="58"/>
  <c r="H69" i="58" s="1"/>
  <c r="M69" i="58" s="1"/>
  <c r="K131" i="58"/>
  <c r="H131" i="58" s="1"/>
  <c r="M131" i="58" s="1"/>
  <c r="A97" i="65"/>
  <c r="A5" i="65"/>
  <c r="K133" i="58"/>
  <c r="H133" i="58" s="1"/>
  <c r="M133" i="58" s="1"/>
  <c r="K95" i="58"/>
  <c r="H95" i="58" s="1"/>
  <c r="M95" i="58" s="1"/>
  <c r="K49" i="58"/>
  <c r="H49" i="58" s="1"/>
  <c r="M49" i="58" s="1"/>
  <c r="K153" i="58"/>
  <c r="H153" i="58" s="1"/>
  <c r="M153" i="58" s="1"/>
  <c r="K127" i="58"/>
  <c r="H127" i="58" s="1"/>
  <c r="M127" i="58" s="1"/>
  <c r="K77" i="58"/>
  <c r="H77" i="58" s="1"/>
  <c r="M77" i="58" s="1"/>
  <c r="K83" i="58"/>
  <c r="H83" i="58" s="1"/>
  <c r="M83" i="58" s="1"/>
  <c r="K75" i="58"/>
  <c r="H75" i="58" s="1"/>
  <c r="M75" i="58" s="1"/>
  <c r="K29" i="58"/>
  <c r="H29" i="58" s="1"/>
  <c r="M29" i="58" s="1"/>
  <c r="K145" i="58"/>
  <c r="H145" i="58" s="1"/>
  <c r="M145" i="58" s="1"/>
  <c r="C14" i="63"/>
  <c r="F11" i="63"/>
  <c r="C17" i="63"/>
  <c r="F18" i="63"/>
  <c r="C12" i="63"/>
  <c r="C27" i="63"/>
  <c r="I25" i="63"/>
  <c r="I14" i="63"/>
  <c r="I20" i="63"/>
  <c r="D14" i="64"/>
  <c r="A104" i="65"/>
  <c r="A99" i="65"/>
  <c r="G14" i="64"/>
  <c r="A31" i="65"/>
  <c r="A57" i="65"/>
  <c r="G375" i="62"/>
  <c r="A35" i="65"/>
  <c r="G351" i="62"/>
  <c r="A78" i="65"/>
  <c r="G369" i="62"/>
  <c r="A112" i="65"/>
  <c r="K7" i="58"/>
  <c r="H7" i="58" s="1"/>
  <c r="K47" i="58"/>
  <c r="K81" i="58"/>
  <c r="H81" i="58" s="1"/>
  <c r="M81" i="58" s="1"/>
  <c r="K43" i="58"/>
  <c r="H43" i="58" s="1"/>
  <c r="M43" i="58" s="1"/>
  <c r="K121" i="58"/>
  <c r="H121" i="58" s="1"/>
  <c r="M121" i="58" s="1"/>
  <c r="F6" i="63"/>
  <c r="F17" i="63"/>
  <c r="I14" i="64"/>
  <c r="G365" i="62"/>
  <c r="A64" i="65"/>
  <c r="A89" i="65"/>
  <c r="G385" i="62"/>
  <c r="A119" i="65"/>
  <c r="K111" i="58"/>
  <c r="H111" i="58" s="1"/>
  <c r="M111" i="58" s="1"/>
  <c r="K141" i="58"/>
  <c r="H141" i="58" s="1"/>
  <c r="M141" i="58" s="1"/>
  <c r="K79" i="58"/>
  <c r="H79" i="58" s="1"/>
  <c r="M79" i="58" s="1"/>
  <c r="K125" i="58"/>
  <c r="H125" i="58" s="1"/>
  <c r="M125" i="58" s="1"/>
  <c r="K51" i="58"/>
  <c r="H51" i="58" s="1"/>
  <c r="M51" i="58" s="1"/>
  <c r="K25" i="58"/>
  <c r="H25" i="58" s="1"/>
  <c r="M25" i="58" s="1"/>
  <c r="K157" i="58"/>
  <c r="H157" i="58" s="1"/>
  <c r="M157" i="58" s="1"/>
  <c r="K65" i="58"/>
  <c r="H65" i="58" s="1"/>
  <c r="M65" i="58" s="1"/>
  <c r="K115" i="58"/>
  <c r="H115" i="58" s="1"/>
  <c r="M115" i="58" s="1"/>
  <c r="K19" i="58"/>
  <c r="H19" i="58" s="1"/>
  <c r="M19" i="58" s="1"/>
  <c r="K59" i="58"/>
  <c r="H59" i="58" s="1"/>
  <c r="M59" i="58" s="1"/>
  <c r="F4" i="63"/>
  <c r="F7" i="63"/>
  <c r="F5" i="63"/>
  <c r="C11" i="63"/>
  <c r="C9" i="63"/>
  <c r="C13" i="63"/>
  <c r="I21" i="63"/>
  <c r="I10" i="63"/>
  <c r="I16" i="63"/>
  <c r="C20" i="64"/>
  <c r="A18" i="65"/>
  <c r="A93" i="65"/>
  <c r="A54" i="65"/>
  <c r="A129" i="65"/>
  <c r="A130" i="65"/>
  <c r="A94" i="65"/>
  <c r="G358" i="62"/>
  <c r="A111" i="65"/>
  <c r="A114" i="65"/>
  <c r="K23" i="58"/>
  <c r="H23" i="58" s="1"/>
  <c r="M23" i="58" s="1"/>
  <c r="K37" i="58"/>
  <c r="H37" i="58" s="1"/>
  <c r="K147" i="58"/>
  <c r="H147" i="58" s="1"/>
  <c r="M147" i="58" s="1"/>
  <c r="K61" i="58"/>
  <c r="H61" i="58" s="1"/>
  <c r="M61" i="58" s="1"/>
  <c r="K101" i="58"/>
  <c r="H101" i="58" s="1"/>
  <c r="M101" i="58" s="1"/>
  <c r="C7" i="63"/>
  <c r="C22" i="63"/>
  <c r="F3" i="63"/>
  <c r="F27" i="63"/>
  <c r="I7" i="63"/>
  <c r="I4" i="63"/>
  <c r="I18" i="63"/>
  <c r="G368" i="62"/>
  <c r="A34" i="65"/>
  <c r="K39" i="58"/>
  <c r="H39" i="58" s="1"/>
  <c r="M39" i="58" s="1"/>
  <c r="K93" i="58"/>
  <c r="H93" i="58" s="1"/>
  <c r="M93" i="58" s="1"/>
  <c r="K57" i="58"/>
  <c r="H57" i="58" s="1"/>
  <c r="M57" i="58" s="1"/>
  <c r="K53" i="58"/>
  <c r="H53" i="58" s="1"/>
  <c r="M53" i="58" s="1"/>
  <c r="F23" i="63"/>
  <c r="F25" i="63"/>
  <c r="C3" i="63"/>
  <c r="I24" i="63"/>
  <c r="I5" i="63"/>
  <c r="I3" i="63"/>
  <c r="G259" i="62"/>
  <c r="D3" i="64" s="1"/>
  <c r="K7" i="67"/>
  <c r="H7" i="67" s="1"/>
  <c r="M7" i="67" s="1"/>
  <c r="D7" i="67" s="1"/>
  <c r="K87" i="58"/>
  <c r="H87" i="58" s="1"/>
  <c r="M87" i="58" s="1"/>
  <c r="K123" i="58"/>
  <c r="H123" i="58" s="1"/>
  <c r="M123" i="58" s="1"/>
  <c r="K35" i="58"/>
  <c r="H35" i="58" s="1"/>
  <c r="K33" i="58"/>
  <c r="H33" i="58" s="1"/>
  <c r="M33" i="58" s="1"/>
  <c r="K13" i="58"/>
  <c r="H13" i="58" s="1"/>
  <c r="M13" i="58" s="1"/>
  <c r="C6" i="63"/>
  <c r="C24" i="63"/>
  <c r="C8" i="63"/>
  <c r="F9" i="63"/>
  <c r="F12" i="63"/>
  <c r="C19" i="63"/>
  <c r="I17" i="63"/>
  <c r="I13" i="63"/>
  <c r="I11" i="63"/>
  <c r="A66" i="65"/>
  <c r="G354" i="62"/>
  <c r="A60" i="65"/>
  <c r="A22" i="65"/>
  <c r="A39" i="65"/>
  <c r="A50" i="65"/>
  <c r="A108" i="65"/>
  <c r="K21" i="58"/>
  <c r="H21" i="58" s="1"/>
  <c r="M21" i="58" s="1"/>
  <c r="K105" i="58"/>
  <c r="H105" i="58" s="1"/>
  <c r="M105" i="58" s="1"/>
  <c r="K9" i="58"/>
  <c r="H9" i="58" s="1"/>
  <c r="M9" i="58" s="1"/>
  <c r="K135" i="58"/>
  <c r="H135" i="58" s="1"/>
  <c r="M135" i="58" s="1"/>
  <c r="K99" i="58"/>
  <c r="H99" i="58" s="1"/>
  <c r="M99" i="58" s="1"/>
  <c r="K149" i="58"/>
  <c r="H149" i="58" s="1"/>
  <c r="M149" i="58" s="1"/>
  <c r="K45" i="58"/>
  <c r="H45" i="58" s="1"/>
  <c r="M45" i="58" s="1"/>
  <c r="F20" i="63"/>
  <c r="C23" i="63"/>
  <c r="C20" i="63"/>
  <c r="C25" i="63"/>
  <c r="F26" i="63"/>
  <c r="C21" i="63"/>
  <c r="I12" i="63"/>
  <c r="I26" i="63"/>
  <c r="I23" i="63"/>
  <c r="K109" i="58"/>
  <c r="H109" i="58" s="1"/>
  <c r="M109" i="58" s="1"/>
  <c r="K139" i="58"/>
  <c r="H139" i="58" s="1"/>
  <c r="M139" i="58" s="1"/>
  <c r="K91" i="58"/>
  <c r="H91" i="58" s="1"/>
  <c r="M91" i="58" s="1"/>
  <c r="K41" i="58"/>
  <c r="H41" i="58" s="1"/>
  <c r="M41" i="58" s="1"/>
  <c r="K31" i="58"/>
  <c r="H31" i="58" s="1"/>
  <c r="M31" i="58" s="1"/>
  <c r="K11" i="58"/>
  <c r="H11" i="58" s="1"/>
  <c r="M11" i="58" s="1"/>
  <c r="K129" i="58"/>
  <c r="H129" i="58" s="1"/>
  <c r="M129" i="58" s="1"/>
  <c r="K63" i="58"/>
  <c r="H63" i="58" s="1"/>
  <c r="M63" i="58" s="1"/>
  <c r="K71" i="58"/>
  <c r="H71" i="58" s="1"/>
  <c r="M71" i="58" s="1"/>
  <c r="C4" i="63"/>
  <c r="F16" i="63"/>
  <c r="C5" i="63"/>
  <c r="F21" i="63"/>
  <c r="C18" i="63"/>
  <c r="F10" i="63"/>
  <c r="I22" i="63"/>
  <c r="I19" i="63"/>
  <c r="I8" i="63"/>
  <c r="A32" i="65"/>
  <c r="A33" i="65"/>
  <c r="A44" i="65"/>
  <c r="A101" i="65"/>
  <c r="G370" i="62"/>
  <c r="A127" i="65"/>
  <c r="G387" i="62"/>
  <c r="A92" i="65"/>
  <c r="G352" i="62"/>
  <c r="A110" i="65"/>
  <c r="I20" i="64"/>
  <c r="C14" i="64"/>
  <c r="D20" i="64"/>
  <c r="G20" i="64"/>
  <c r="H20" i="64"/>
  <c r="E12" i="64"/>
  <c r="G15" i="64"/>
  <c r="D15" i="64"/>
  <c r="E20" i="64"/>
  <c r="I12" i="64"/>
  <c r="H15" i="64"/>
  <c r="F14" i="64"/>
  <c r="C15" i="64"/>
  <c r="E14" i="64"/>
  <c r="C12" i="64"/>
  <c r="C6" i="64"/>
  <c r="F15" i="64"/>
  <c r="F12" i="64"/>
  <c r="G6" i="64"/>
  <c r="F6" i="64"/>
  <c r="E6" i="64"/>
  <c r="H6" i="64"/>
  <c r="M35" i="58"/>
  <c r="M37" i="58"/>
  <c r="H19" i="64"/>
  <c r="D19" i="64"/>
  <c r="C19" i="64"/>
  <c r="E19" i="64"/>
  <c r="K7" i="66"/>
  <c r="H7" i="66" s="1"/>
  <c r="M7" i="66" s="1"/>
  <c r="D7" i="66" s="1"/>
  <c r="G19" i="64"/>
  <c r="C25" i="64"/>
  <c r="I25" i="64"/>
  <c r="H25" i="64"/>
  <c r="F25" i="64"/>
  <c r="G25" i="64"/>
  <c r="D25" i="64"/>
  <c r="E25" i="64"/>
  <c r="A90" i="65"/>
  <c r="F9" i="64"/>
  <c r="F19" i="64"/>
  <c r="I19" i="64"/>
  <c r="H9" i="64"/>
  <c r="C8" i="64"/>
  <c r="H8" i="64"/>
  <c r="E16" i="64"/>
  <c r="G8" i="64"/>
  <c r="G9" i="64"/>
  <c r="F8" i="64"/>
  <c r="D24" i="64"/>
  <c r="C24" i="64"/>
  <c r="F24" i="64"/>
  <c r="E9" i="64"/>
  <c r="E8" i="64"/>
  <c r="I8" i="64"/>
  <c r="D9" i="64"/>
  <c r="E24" i="64"/>
  <c r="I9" i="64"/>
  <c r="D8" i="64"/>
  <c r="C16" i="64"/>
  <c r="C9" i="64"/>
  <c r="F16" i="64"/>
  <c r="H16" i="64"/>
  <c r="G16" i="64"/>
  <c r="I24" i="64"/>
  <c r="D16" i="64"/>
  <c r="I16" i="64"/>
  <c r="G24" i="64"/>
  <c r="M22" i="64"/>
  <c r="M26" i="64"/>
  <c r="L27" i="64"/>
  <c r="J27" i="64"/>
  <c r="M27" i="64"/>
  <c r="L26" i="64"/>
  <c r="J26" i="64"/>
  <c r="J22" i="64"/>
  <c r="L22" i="64"/>
  <c r="M18" i="64"/>
  <c r="M28" i="64"/>
  <c r="M17" i="64"/>
  <c r="M21" i="64"/>
  <c r="L10" i="64"/>
  <c r="J10" i="64"/>
  <c r="M7" i="64"/>
  <c r="L28" i="64"/>
  <c r="J28" i="64"/>
  <c r="L17" i="64"/>
  <c r="J17" i="64"/>
  <c r="M4" i="64"/>
  <c r="L7" i="64"/>
  <c r="J7" i="64"/>
  <c r="M10" i="64"/>
  <c r="L18" i="64"/>
  <c r="J18" i="64"/>
  <c r="L4" i="64"/>
  <c r="J4" i="64"/>
  <c r="L21" i="64"/>
  <c r="J21" i="64"/>
  <c r="M27" i="67" l="1"/>
  <c r="A3" i="67"/>
  <c r="M15" i="66"/>
  <c r="A3" i="66"/>
  <c r="M47" i="67"/>
  <c r="A4" i="67"/>
  <c r="M31" i="67"/>
  <c r="G3" i="64"/>
  <c r="H3" i="64"/>
  <c r="M12" i="64"/>
  <c r="F3" i="64"/>
  <c r="H13" i="64"/>
  <c r="H47" i="58"/>
  <c r="M47" i="58" s="1"/>
  <c r="H11" i="64"/>
  <c r="F5" i="64"/>
  <c r="L20" i="64"/>
  <c r="M6" i="64"/>
  <c r="L14" i="64"/>
  <c r="M14" i="64"/>
  <c r="I29" i="63"/>
  <c r="J20" i="64"/>
  <c r="G13" i="64"/>
  <c r="C30" i="63"/>
  <c r="I11" i="64"/>
  <c r="C1" i="63"/>
  <c r="I1" i="63"/>
  <c r="F29" i="63"/>
  <c r="M15" i="64"/>
  <c r="E13" i="64"/>
  <c r="G11" i="64"/>
  <c r="C29" i="63"/>
  <c r="I5" i="64"/>
  <c r="F1" i="63"/>
  <c r="F30" i="63"/>
  <c r="C11" i="64"/>
  <c r="C5" i="64"/>
  <c r="G5" i="64"/>
  <c r="F13" i="64"/>
  <c r="D11" i="64"/>
  <c r="D5" i="64"/>
  <c r="I3" i="64"/>
  <c r="C3" i="64"/>
  <c r="F11" i="64"/>
  <c r="C13" i="64"/>
  <c r="E11" i="64"/>
  <c r="I30" i="63"/>
  <c r="H5" i="64"/>
  <c r="J6" i="64"/>
  <c r="L15" i="64"/>
  <c r="I13" i="64"/>
  <c r="D13" i="64"/>
  <c r="C9" i="67"/>
  <c r="E3" i="64"/>
  <c r="E5" i="64"/>
  <c r="L12" i="64"/>
  <c r="N12" i="64" s="1"/>
  <c r="M20" i="64"/>
  <c r="J12" i="64"/>
  <c r="J15" i="64"/>
  <c r="L6" i="64"/>
  <c r="J14" i="64"/>
  <c r="C9" i="66"/>
  <c r="L19" i="64"/>
  <c r="M25" i="64"/>
  <c r="M19" i="64"/>
  <c r="M24" i="64"/>
  <c r="J19" i="64"/>
  <c r="L25" i="64"/>
  <c r="J25" i="64"/>
  <c r="A4" i="66"/>
  <c r="A2" i="66"/>
  <c r="M16" i="64"/>
  <c r="L8" i="64"/>
  <c r="L24" i="64"/>
  <c r="M8" i="64"/>
  <c r="M9" i="64"/>
  <c r="J16" i="64"/>
  <c r="L9" i="64"/>
  <c r="L16" i="64"/>
  <c r="J24" i="64"/>
  <c r="J9" i="64"/>
  <c r="J8" i="64"/>
  <c r="N26" i="64"/>
  <c r="N28" i="64"/>
  <c r="N22" i="64"/>
  <c r="N27" i="64"/>
  <c r="N18" i="64"/>
  <c r="N17" i="64"/>
  <c r="N21" i="64"/>
  <c r="N4" i="64"/>
  <c r="N7" i="64"/>
  <c r="N10" i="64"/>
  <c r="M7" i="58"/>
  <c r="N14" i="64" l="1"/>
  <c r="A4" i="58"/>
  <c r="D9" i="67"/>
  <c r="C11" i="67" s="1"/>
  <c r="D9" i="66"/>
  <c r="C11" i="66" s="1"/>
  <c r="G29" i="64"/>
  <c r="N15" i="64"/>
  <c r="M5" i="64"/>
  <c r="N20" i="64"/>
  <c r="N6" i="64"/>
  <c r="F29" i="64"/>
  <c r="M13" i="64"/>
  <c r="L13" i="64"/>
  <c r="I29" i="64"/>
  <c r="J11" i="64"/>
  <c r="M3" i="64"/>
  <c r="J3" i="64"/>
  <c r="M11" i="64"/>
  <c r="A2" i="67"/>
  <c r="L3" i="64"/>
  <c r="J5" i="64"/>
  <c r="L11" i="64"/>
  <c r="H29" i="64"/>
  <c r="E29" i="64"/>
  <c r="L5" i="64"/>
  <c r="D29" i="64"/>
  <c r="C29" i="64"/>
  <c r="J13" i="64"/>
  <c r="N25" i="64"/>
  <c r="N19" i="64"/>
  <c r="N24" i="64"/>
  <c r="N8" i="64"/>
  <c r="N9" i="64"/>
  <c r="N16" i="64"/>
  <c r="D7" i="58"/>
  <c r="C9" i="58" s="1"/>
  <c r="D9" i="58" s="1"/>
  <c r="C11" i="58" s="1"/>
  <c r="D11" i="58" s="1"/>
  <c r="C13" i="58" s="1"/>
  <c r="D13" i="58" s="1"/>
  <c r="C15" i="58" s="1"/>
  <c r="D15" i="58" s="1"/>
  <c r="C17" i="58" s="1"/>
  <c r="D17" i="58" s="1"/>
  <c r="C19" i="58" s="1"/>
  <c r="D19" i="58" s="1"/>
  <c r="C21" i="58" s="1"/>
  <c r="D21" i="58" s="1"/>
  <c r="C23" i="58" s="1"/>
  <c r="D23" i="58" s="1"/>
  <c r="C25" i="58" s="1"/>
  <c r="D25" i="58" s="1"/>
  <c r="C27" i="58" s="1"/>
  <c r="D27" i="58" s="1"/>
  <c r="C29" i="58" s="1"/>
  <c r="D29" i="58" s="1"/>
  <c r="N5" i="64" l="1"/>
  <c r="N13" i="64"/>
  <c r="D11" i="67"/>
  <c r="C13" i="67" s="1"/>
  <c r="D11" i="66"/>
  <c r="C13" i="66" s="1"/>
  <c r="M29" i="64"/>
  <c r="N11" i="64"/>
  <c r="J29" i="64"/>
  <c r="N3" i="64"/>
  <c r="L29" i="64"/>
  <c r="C31" i="58"/>
  <c r="D31" i="58" s="1"/>
  <c r="C33" i="58" s="1"/>
  <c r="D33" i="58" s="1"/>
  <c r="C35" i="58" s="1"/>
  <c r="D35" i="58" s="1"/>
  <c r="C37" i="58" s="1"/>
  <c r="D37" i="58" s="1"/>
  <c r="C39" i="58" s="1"/>
  <c r="D39" i="58" s="1"/>
  <c r="C41" i="58" s="1"/>
  <c r="D41" i="58" s="1"/>
  <c r="C43" i="58" s="1"/>
  <c r="D43" i="58" s="1"/>
  <c r="C45" i="58" s="1"/>
  <c r="D45" i="58" s="1"/>
  <c r="C47" i="58" s="1"/>
  <c r="D47" i="58" s="1"/>
  <c r="A2" i="58"/>
  <c r="N29" i="64" l="1"/>
  <c r="D13" i="67"/>
  <c r="C15" i="67" s="1"/>
  <c r="D13" i="66"/>
  <c r="C15" i="66" s="1"/>
  <c r="C49" i="58"/>
  <c r="D49" i="58" s="1"/>
  <c r="C51" i="58" s="1"/>
  <c r="D51" i="58" s="1"/>
  <c r="C53" i="58" s="1"/>
  <c r="D53" i="58" s="1"/>
  <c r="C55" i="58" s="1"/>
  <c r="D55" i="58" s="1"/>
  <c r="C57" i="58" s="1"/>
  <c r="D57" i="58" s="1"/>
  <c r="C59" i="58" s="1"/>
  <c r="D59" i="58" s="1"/>
  <c r="C61" i="58" s="1"/>
  <c r="D61" i="58" s="1"/>
  <c r="C63" i="58" s="1"/>
  <c r="D63" i="58" s="1"/>
  <c r="C65" i="58" s="1"/>
  <c r="D65" i="58" s="1"/>
  <c r="C67" i="58" s="1"/>
  <c r="D67" i="58" s="1"/>
  <c r="C69" i="58" s="1"/>
  <c r="D69" i="58" s="1"/>
  <c r="C71" i="58" s="1"/>
  <c r="D71" i="58" s="1"/>
  <c r="C73" i="58" s="1"/>
  <c r="D73" i="58" s="1"/>
  <c r="C75" i="58" s="1"/>
  <c r="D75" i="58" s="1"/>
  <c r="C77" i="58" s="1"/>
  <c r="D77" i="58" s="1"/>
  <c r="C79" i="58" s="1"/>
  <c r="D79" i="58" s="1"/>
  <c r="C81" i="58" s="1"/>
  <c r="D81" i="58" s="1"/>
  <c r="C83" i="58" s="1"/>
  <c r="D83" i="58" s="1"/>
  <c r="C85" i="58" s="1"/>
  <c r="D85" i="58" s="1"/>
  <c r="C87" i="58" s="1"/>
  <c r="D87" i="58" s="1"/>
  <c r="C89" i="58" s="1"/>
  <c r="D89" i="58" s="1"/>
  <c r="C91" i="58" s="1"/>
  <c r="D91" i="58" s="1"/>
  <c r="C93" i="58" s="1"/>
  <c r="D93" i="58" s="1"/>
  <c r="C95" i="58" s="1"/>
  <c r="D95" i="58" s="1"/>
  <c r="C97" i="58" s="1"/>
  <c r="D97" i="58" s="1"/>
  <c r="C99" i="58" s="1"/>
  <c r="D99" i="58" s="1"/>
  <c r="C101" i="58" s="1"/>
  <c r="D101" i="58" s="1"/>
  <c r="C103" i="58" s="1"/>
  <c r="D103" i="58" s="1"/>
  <c r="C105" i="58" s="1"/>
  <c r="D105" i="58" s="1"/>
  <c r="C107" i="58" s="1"/>
  <c r="D107" i="58" s="1"/>
  <c r="C109" i="58" s="1"/>
  <c r="D109" i="58" s="1"/>
  <c r="C111" i="58" s="1"/>
  <c r="D111" i="58" s="1"/>
  <c r="C113" i="58" s="1"/>
  <c r="D113" i="58" s="1"/>
  <c r="C115" i="58" s="1"/>
  <c r="D115" i="58" s="1"/>
  <c r="C117" i="58" s="1"/>
  <c r="D117" i="58" s="1"/>
  <c r="C119" i="58" s="1"/>
  <c r="D119" i="58" s="1"/>
  <c r="C121" i="58" s="1"/>
  <c r="D121" i="58" s="1"/>
  <c r="C123" i="58" s="1"/>
  <c r="D123" i="58" s="1"/>
  <c r="C125" i="58" s="1"/>
  <c r="D125" i="58" s="1"/>
  <c r="C127" i="58" s="1"/>
  <c r="D127" i="58" s="1"/>
  <c r="C129" i="58" s="1"/>
  <c r="D129" i="58" s="1"/>
  <c r="C131" i="58" s="1"/>
  <c r="D131" i="58" s="1"/>
  <c r="C133" i="58" s="1"/>
  <c r="D133" i="58" s="1"/>
  <c r="C135" i="58" s="1"/>
  <c r="D135" i="58" s="1"/>
  <c r="C137" i="58" s="1"/>
  <c r="D137" i="58" s="1"/>
  <c r="C139" i="58" s="1"/>
  <c r="D139" i="58" s="1"/>
  <c r="C141" i="58" s="1"/>
  <c r="D141" i="58" s="1"/>
  <c r="C143" i="58" s="1"/>
  <c r="D143" i="58" s="1"/>
  <c r="C145" i="58" s="1"/>
  <c r="D145" i="58" s="1"/>
  <c r="C147" i="58" s="1"/>
  <c r="D147" i="58" s="1"/>
  <c r="C149" i="58" s="1"/>
  <c r="D149" i="58" s="1"/>
  <c r="C151" i="58" s="1"/>
  <c r="D151" i="58" s="1"/>
  <c r="C153" i="58" s="1"/>
  <c r="D153" i="58" s="1"/>
  <c r="C155" i="58" s="1"/>
  <c r="D155" i="58" s="1"/>
  <c r="C157" i="58" s="1"/>
  <c r="D157" i="58" s="1"/>
  <c r="D15" i="67" l="1"/>
  <c r="C17" i="67" s="1"/>
  <c r="D15" i="66"/>
  <c r="C17" i="66" s="1"/>
  <c r="D17" i="67" l="1"/>
  <c r="D17" i="66"/>
  <c r="C19" i="66" s="1"/>
  <c r="D19" i="66" l="1"/>
  <c r="C21" i="66" s="1"/>
  <c r="D21" i="66" l="1"/>
  <c r="C23" i="66" s="1"/>
  <c r="D23" i="66" l="1"/>
  <c r="C25" i="66" s="1"/>
  <c r="D25" i="66" l="1"/>
  <c r="C27" i="66" s="1"/>
  <c r="D27" i="66" l="1"/>
  <c r="C29" i="66" s="1"/>
  <c r="D29" i="66" l="1"/>
  <c r="C31" i="66" s="1"/>
  <c r="D31" i="66" l="1"/>
  <c r="C33" i="66" s="1"/>
  <c r="D33" i="66" l="1"/>
  <c r="C35" i="66" s="1"/>
  <c r="D35" i="66" l="1"/>
  <c r="C37" i="66" s="1"/>
  <c r="D37" i="66" l="1"/>
  <c r="C39" i="66" s="1"/>
  <c r="D39" i="66" l="1"/>
  <c r="C41" i="66" s="1"/>
  <c r="D41" i="66" l="1"/>
  <c r="C43" i="66" s="1"/>
  <c r="D43" i="66" l="1"/>
  <c r="C45" i="66" s="1"/>
  <c r="D45" i="66" l="1"/>
  <c r="C47" i="66" s="1"/>
  <c r="D47" i="66" l="1"/>
  <c r="C49" i="66" s="1"/>
  <c r="D49" i="66" l="1"/>
  <c r="C51" i="66" s="1"/>
  <c r="D51" i="66" l="1"/>
  <c r="C53" i="66" s="1"/>
  <c r="D53" i="66" l="1"/>
  <c r="C55" i="66" s="1"/>
  <c r="D55" i="66" l="1"/>
  <c r="C57" i="66" s="1"/>
  <c r="D57" i="66" l="1"/>
  <c r="C59" i="66" s="1"/>
  <c r="D59" i="66" l="1"/>
  <c r="C61" i="66" s="1"/>
  <c r="D61" i="66" l="1"/>
  <c r="C63" i="66" s="1"/>
  <c r="D63" i="66" l="1"/>
  <c r="C65" i="66" s="1"/>
  <c r="D65" i="66" l="1"/>
  <c r="C67" i="66" s="1"/>
  <c r="D67" i="66" l="1"/>
  <c r="C69" i="66" s="1"/>
  <c r="D69" i="66" l="1"/>
  <c r="C71" i="66" s="1"/>
  <c r="D71" i="66" l="1"/>
  <c r="C73" i="66" s="1"/>
  <c r="D73" i="66" l="1"/>
  <c r="C75" i="66" s="1"/>
  <c r="D75" i="66" l="1"/>
  <c r="C77" i="66" s="1"/>
  <c r="D77" i="66" l="1"/>
  <c r="C79" i="66" s="1"/>
  <c r="D79" i="66" l="1"/>
  <c r="C81" i="66" s="1"/>
  <c r="D81" i="66" l="1"/>
  <c r="C83" i="66" s="1"/>
  <c r="D83" i="66" l="1"/>
  <c r="C85" i="66" s="1"/>
  <c r="D85" i="66" l="1"/>
  <c r="C87" i="66" s="1"/>
  <c r="D87" i="66" l="1"/>
  <c r="C89" i="66" s="1"/>
  <c r="D89" i="66" l="1"/>
  <c r="C91" i="66" s="1"/>
  <c r="D91" i="66" l="1"/>
  <c r="C93" i="66" s="1"/>
  <c r="D93" i="66" l="1"/>
  <c r="C95" i="66" s="1"/>
  <c r="D95" i="66" l="1"/>
  <c r="C97" i="66" s="1"/>
  <c r="D97" i="66" l="1"/>
  <c r="C99" i="66" s="1"/>
  <c r="D99" i="66" l="1"/>
  <c r="C101" i="66" s="1"/>
  <c r="D101" i="66" l="1"/>
  <c r="C103" i="66" s="1"/>
  <c r="D103" i="66" l="1"/>
  <c r="C105" i="66" s="1"/>
  <c r="D105" i="66" l="1"/>
  <c r="C107" i="66" s="1"/>
  <c r="D107" i="66" l="1"/>
  <c r="C109" i="66" s="1"/>
  <c r="D109" i="66" l="1"/>
  <c r="C111" i="66" s="1"/>
  <c r="D111" i="66" l="1"/>
  <c r="C113" i="66" s="1"/>
  <c r="D113" i="66" l="1"/>
  <c r="C115" i="66" s="1"/>
  <c r="D115" i="66" l="1"/>
  <c r="C117" i="66" s="1"/>
  <c r="D117" i="66" l="1"/>
  <c r="C119" i="66" s="1"/>
  <c r="D119" i="66" l="1"/>
  <c r="C121" i="66" s="1"/>
  <c r="D121" i="66" l="1"/>
  <c r="C123" i="66" s="1"/>
  <c r="D123" i="66" l="1"/>
  <c r="C125" i="66" s="1"/>
  <c r="D125" i="66" l="1"/>
  <c r="C127" i="66" s="1"/>
  <c r="D127" i="66" l="1"/>
  <c r="C129" i="66" s="1"/>
  <c r="D129" i="66" l="1"/>
  <c r="C131" i="66" s="1"/>
  <c r="D131" i="66" l="1"/>
  <c r="C133" i="66" s="1"/>
  <c r="D133" i="66" l="1"/>
  <c r="C135" i="66" s="1"/>
  <c r="D135" i="66" l="1"/>
  <c r="C137" i="66" s="1"/>
  <c r="D137" i="66" l="1"/>
  <c r="C139" i="66" s="1"/>
  <c r="D139" i="66" l="1"/>
  <c r="C141" i="66" s="1"/>
  <c r="D141" i="66" l="1"/>
  <c r="C143" i="66" s="1"/>
  <c r="D143" i="66" l="1"/>
  <c r="C145" i="66" s="1"/>
  <c r="D145" i="66" l="1"/>
  <c r="C147" i="66" s="1"/>
  <c r="D147" i="66" l="1"/>
  <c r="C149" i="66" s="1"/>
  <c r="D149" i="66" l="1"/>
  <c r="C151" i="66" s="1"/>
  <c r="D151" i="66" l="1"/>
  <c r="C153" i="66" s="1"/>
  <c r="D153" i="66" l="1"/>
  <c r="C155" i="66" s="1"/>
  <c r="D155" i="66" l="1"/>
  <c r="C157" i="66" s="1"/>
  <c r="D157" i="66" s="1"/>
  <c r="C19" i="67"/>
  <c r="D19" i="67" s="1"/>
  <c r="C21" i="67" s="1"/>
  <c r="D21" i="67" s="1"/>
  <c r="C23" i="67" s="1"/>
  <c r="D23" i="67" s="1"/>
  <c r="C25" i="67" s="1"/>
  <c r="D25" i="67" s="1"/>
  <c r="C27" i="67" s="1"/>
  <c r="D27" i="67" s="1"/>
  <c r="C29" i="67" s="1"/>
  <c r="D29" i="67" s="1"/>
  <c r="C31" i="67" s="1"/>
  <c r="D31" i="67" s="1"/>
  <c r="C33" i="67" s="1"/>
  <c r="D33" i="67" s="1"/>
  <c r="C35" i="67" s="1"/>
  <c r="D35" i="67" s="1"/>
  <c r="C37" i="67" s="1"/>
  <c r="D37" i="67" s="1"/>
  <c r="C39" i="67" s="1"/>
  <c r="D39" i="67" s="1"/>
  <c r="C41" i="67" s="1"/>
  <c r="D41" i="67" s="1"/>
  <c r="C43" i="67" s="1"/>
  <c r="D43" i="67" s="1"/>
  <c r="C45" i="67" s="1"/>
  <c r="D45" i="67" s="1"/>
  <c r="C47" i="67" s="1"/>
  <c r="D47" i="67" s="1"/>
  <c r="C49" i="67" s="1"/>
  <c r="D49" i="67" s="1"/>
  <c r="C51" i="67" s="1"/>
  <c r="D51" i="67" s="1"/>
  <c r="C53" i="67" s="1"/>
  <c r="D53" i="67" s="1"/>
  <c r="C55" i="67" s="1"/>
  <c r="D55" i="67" s="1"/>
  <c r="C57" i="67" s="1"/>
  <c r="D57" i="67" s="1"/>
  <c r="C59" i="67" s="1"/>
  <c r="D59" i="67" s="1"/>
  <c r="C61" i="67" s="1"/>
  <c r="D61" i="67" s="1"/>
  <c r="C63" i="67" s="1"/>
  <c r="D63" i="67" s="1"/>
  <c r="C65" i="67" s="1"/>
  <c r="D65" i="67" s="1"/>
  <c r="C67" i="67" s="1"/>
  <c r="D67" i="67" s="1"/>
  <c r="C69" i="67" s="1"/>
  <c r="D69" i="67" s="1"/>
  <c r="C71" i="67" s="1"/>
  <c r="D71" i="67" s="1"/>
  <c r="C73" i="67" s="1"/>
  <c r="D73" i="67" s="1"/>
  <c r="C75" i="67" s="1"/>
  <c r="D75" i="67" s="1"/>
  <c r="C77" i="67" s="1"/>
  <c r="D77" i="67" s="1"/>
  <c r="C79" i="67" s="1"/>
  <c r="D79" i="67" s="1"/>
  <c r="C81" i="67" s="1"/>
  <c r="D81" i="67" s="1"/>
  <c r="C83" i="67" s="1"/>
  <c r="D83" i="67" s="1"/>
  <c r="C85" i="67" s="1"/>
  <c r="D85" i="67" s="1"/>
  <c r="C87" i="67" s="1"/>
  <c r="D87" i="67" s="1"/>
  <c r="C89" i="67" s="1"/>
  <c r="D89" i="67" s="1"/>
  <c r="C91" i="67" s="1"/>
  <c r="D91" i="67" s="1"/>
  <c r="C93" i="67" s="1"/>
  <c r="D93" i="67" s="1"/>
  <c r="C95" i="67" s="1"/>
  <c r="D95" i="67" s="1"/>
  <c r="C97" i="67" s="1"/>
  <c r="D97" i="67" s="1"/>
  <c r="C99" i="67" s="1"/>
  <c r="D99" i="67" s="1"/>
  <c r="C101" i="67" s="1"/>
  <c r="D101" i="67" s="1"/>
  <c r="C103" i="67" s="1"/>
  <c r="D103" i="67" s="1"/>
  <c r="C105" i="67" s="1"/>
  <c r="D105" i="67" s="1"/>
  <c r="C107" i="67" s="1"/>
  <c r="D107" i="67" s="1"/>
  <c r="C109" i="67" s="1"/>
  <c r="D109" i="67" s="1"/>
  <c r="C111" i="67" s="1"/>
  <c r="D111" i="67" s="1"/>
  <c r="C113" i="67" s="1"/>
  <c r="D113" i="67" s="1"/>
  <c r="C115" i="67" s="1"/>
  <c r="D115" i="67" s="1"/>
  <c r="C117" i="67" s="1"/>
  <c r="D117" i="67" s="1"/>
  <c r="C119" i="67" s="1"/>
  <c r="D119" i="67" s="1"/>
  <c r="C121" i="67" s="1"/>
  <c r="D121" i="67" s="1"/>
  <c r="C123" i="67" s="1"/>
  <c r="D123" i="67" s="1"/>
  <c r="C125" i="67" s="1"/>
  <c r="D125" i="67" s="1"/>
  <c r="C127" i="67" s="1"/>
  <c r="D127" i="67" s="1"/>
  <c r="C129" i="67" s="1"/>
  <c r="D129" i="67" s="1"/>
  <c r="C131" i="67" s="1"/>
  <c r="D131" i="67" s="1"/>
  <c r="C133" i="67" s="1"/>
  <c r="D133" i="67" s="1"/>
  <c r="C135" i="67" s="1"/>
  <c r="D135" i="67" s="1"/>
  <c r="C137" i="67" s="1"/>
  <c r="D137" i="67" s="1"/>
  <c r="C139" i="67" s="1"/>
  <c r="D139" i="67" s="1"/>
  <c r="C141" i="67" s="1"/>
  <c r="D141" i="67" s="1"/>
  <c r="C143" i="67" s="1"/>
  <c r="D143" i="67" s="1"/>
  <c r="C145" i="67" s="1"/>
  <c r="D145" i="67" s="1"/>
  <c r="C147" i="67" s="1"/>
  <c r="D147" i="67" s="1"/>
  <c r="C149" i="67" s="1"/>
  <c r="D149" i="67" s="1"/>
  <c r="C151" i="67" s="1"/>
  <c r="D151" i="67" s="1"/>
  <c r="C153" i="67" s="1"/>
  <c r="D153" i="67" s="1"/>
  <c r="C155" i="67" s="1"/>
  <c r="D155" i="67" s="1"/>
  <c r="C157" i="67" s="1"/>
  <c r="D157" i="67" s="1"/>
</calcChain>
</file>

<file path=xl/sharedStrings.xml><?xml version="1.0" encoding="utf-8"?>
<sst xmlns="http://schemas.openxmlformats.org/spreadsheetml/2006/main" count="3724" uniqueCount="755">
  <si>
    <t>Category</t>
  </si>
  <si>
    <t>M</t>
  </si>
  <si>
    <t>KPL</t>
  </si>
  <si>
    <t>DSH</t>
  </si>
  <si>
    <t>GSK</t>
  </si>
  <si>
    <t>CPLA</t>
  </si>
  <si>
    <t>KHL</t>
  </si>
  <si>
    <t>HSK</t>
  </si>
  <si>
    <t>NOT</t>
  </si>
  <si>
    <t>NLL</t>
  </si>
  <si>
    <t>Coach</t>
  </si>
  <si>
    <t>Club Nr</t>
  </si>
  <si>
    <t>ROYAL BRUSSELS ICE HOCKEY AND SKATING CLUB</t>
  </si>
  <si>
    <t>KUNSTSCHAATSCLUB PIROUETTE LEUVEN</t>
  </si>
  <si>
    <t>CERCLE DES PATINEURS LIEGEOIS</t>
  </si>
  <si>
    <t>AXEL CLUB TOURNAI FEDERE</t>
  </si>
  <si>
    <t>AXEL</t>
  </si>
  <si>
    <t>PLC</t>
  </si>
  <si>
    <t>BSC</t>
  </si>
  <si>
    <t>DIE SWAENE HEIST</t>
  </si>
  <si>
    <t>HASSELTSE SCHAATSCLUB</t>
  </si>
  <si>
    <t>NIEUW OLYMPIA TURNHOUT</t>
  </si>
  <si>
    <t>FINLANDIA SCHAATSCLUB KARELIA (GULLEGEM)</t>
  </si>
  <si>
    <t>PATINAGE LOISIR CAROLEGIEN (CHARLEROI)</t>
  </si>
  <si>
    <t>KUNSTSCHAATSCLUB HEUVELKOUTER LIEDEKERKE</t>
  </si>
  <si>
    <t>GENTSE SCHAATSCLUB KRISTALLIJN</t>
  </si>
  <si>
    <t>NIEUW LUNA LOMMEL</t>
  </si>
  <si>
    <t>KRYOS EEKLO</t>
  </si>
  <si>
    <t>KRE</t>
  </si>
  <si>
    <t>Start</t>
  </si>
  <si>
    <t>End</t>
  </si>
  <si>
    <t>KNH</t>
  </si>
  <si>
    <t>KUNSTSCHAATSCLUB NETEPARK HERENTALS</t>
  </si>
  <si>
    <t>TEMPTATION SKATING CLUB</t>
  </si>
  <si>
    <t>TSC</t>
  </si>
  <si>
    <t>Warmup</t>
  </si>
  <si>
    <t>Judging</t>
  </si>
  <si>
    <t>Number</t>
  </si>
  <si>
    <t>Miniemen</t>
  </si>
  <si>
    <t>#</t>
  </si>
  <si>
    <t>Ice Resurfacing</t>
  </si>
  <si>
    <t>-</t>
  </si>
  <si>
    <t>Fixed start</t>
  </si>
  <si>
    <t>ASW</t>
  </si>
  <si>
    <t>ANTARCTICA SKATE WILRIJK</t>
  </si>
  <si>
    <t>Club</t>
  </si>
  <si>
    <t>Music</t>
  </si>
  <si>
    <t>End of competition</t>
  </si>
  <si>
    <t>KHM</t>
  </si>
  <si>
    <t>KUNSTSCHAATSACADEMIE HIVERNIA MECHELEN</t>
  </si>
  <si>
    <t>C</t>
  </si>
  <si>
    <t>Novice B Boys</t>
  </si>
  <si>
    <t>TS</t>
  </si>
  <si>
    <t>TC</t>
  </si>
  <si>
    <t>ATS</t>
  </si>
  <si>
    <t>Jurgen Schroyen</t>
  </si>
  <si>
    <t>Christel Weymeersch</t>
  </si>
  <si>
    <t>Nina Smets</t>
  </si>
  <si>
    <t>Geert Celis</t>
  </si>
  <si>
    <t>Kim Otzer</t>
  </si>
  <si>
    <t>Katja Vangoetsenhoven</t>
  </si>
  <si>
    <t>Kathleen Hendrickx</t>
  </si>
  <si>
    <t>R</t>
  </si>
  <si>
    <t>T</t>
  </si>
  <si>
    <t>AKR</t>
  </si>
  <si>
    <t>ANTWERPSE KUNSCHAATSCLUB RUGGEVELD (DEURNE)</t>
  </si>
  <si>
    <t>FSC</t>
  </si>
  <si>
    <t>Warmup groups</t>
  </si>
  <si>
    <t>Categorie</t>
  </si>
  <si>
    <t>Tara Fehily (GBR)</t>
  </si>
  <si>
    <t>Leen Vermeiren (BEL)</t>
  </si>
  <si>
    <t>Nancy Terlep (BEL)</t>
  </si>
  <si>
    <t>Dominique Schouten (NED)</t>
  </si>
  <si>
    <t>Patricia Houghton (GBR)</t>
  </si>
  <si>
    <t>Jacqui Martin (GBR)</t>
  </si>
  <si>
    <t>Ina Verelst (BEL)</t>
  </si>
  <si>
    <t>Emma Davies (GBR)</t>
  </si>
  <si>
    <t>Marcel Geers (BEL)</t>
  </si>
  <si>
    <t>Evelien Van den Berg (NED)</t>
  </si>
  <si>
    <t>Annemie De Preter (BEL)</t>
  </si>
  <si>
    <t>Françoise De Rappard (BEL)</t>
  </si>
  <si>
    <t>Mathilde Marchand (BEL)</t>
  </si>
  <si>
    <t>Christine Harper (GBR)</t>
  </si>
  <si>
    <t>Patricia Beckx (BEL)</t>
  </si>
  <si>
    <t>Jeroen Prins (NED)</t>
  </si>
  <si>
    <t>Opbouw</t>
  </si>
  <si>
    <t>Ice resurfacing</t>
  </si>
  <si>
    <t>Muriël Vannerum</t>
  </si>
  <si>
    <t>Antonia Cool</t>
  </si>
  <si>
    <t>IJS</t>
  </si>
  <si>
    <t xml:space="preserve">  Data Operator</t>
  </si>
  <si>
    <t xml:space="preserve">  Teller/calculateur</t>
  </si>
  <si>
    <t xml:space="preserve">  Muziek en projectie</t>
  </si>
  <si>
    <t xml:space="preserve">  Infodesk en knuffelverkoop</t>
  </si>
  <si>
    <t xml:space="preserve">  IJsmeester</t>
  </si>
  <si>
    <t xml:space="preserve">  Afhalen en wegbrengen juryleden</t>
  </si>
  <si>
    <t xml:space="preserve">  Technical specialist</t>
  </si>
  <si>
    <t xml:space="preserve">  Assistant technical specialist</t>
  </si>
  <si>
    <t xml:space="preserve">  Technical controller</t>
  </si>
  <si>
    <t>J#</t>
  </si>
  <si>
    <t xml:space="preserve">  Judge nr #</t>
  </si>
  <si>
    <t xml:space="preserve">  Camera</t>
  </si>
  <si>
    <t>RO</t>
  </si>
  <si>
    <t>DO</t>
  </si>
  <si>
    <t xml:space="preserve">  Replay Operator (cutter)</t>
  </si>
  <si>
    <t>ID</t>
  </si>
  <si>
    <t>TR</t>
  </si>
  <si>
    <t xml:space="preserve"> Nancy Terlep (BEL)</t>
  </si>
  <si>
    <t xml:space="preserve"> Françoise De Rappard (BEL)</t>
  </si>
  <si>
    <t xml:space="preserve"> Ina Verelst (BEL)</t>
  </si>
  <si>
    <t xml:space="preserve"> Marcel Geers (BEL)</t>
  </si>
  <si>
    <t xml:space="preserve"> Patricia Beckx (BEL)</t>
  </si>
  <si>
    <t xml:space="preserve"> Christine Harper (GBR)</t>
  </si>
  <si>
    <t xml:space="preserve"> Jurgen Schroyen</t>
  </si>
  <si>
    <t xml:space="preserve"> Christel Weymeersch</t>
  </si>
  <si>
    <t xml:space="preserve"> Katja Vangoetsenhoven</t>
  </si>
  <si>
    <t xml:space="preserve"> Kim Otzer</t>
  </si>
  <si>
    <t xml:space="preserve"> Geert Celis</t>
  </si>
  <si>
    <t xml:space="preserve"> Nina Smets</t>
  </si>
  <si>
    <t xml:space="preserve"> Muriël Vannerum</t>
  </si>
  <si>
    <t xml:space="preserve"> Kathleen Hendrickx</t>
  </si>
  <si>
    <t xml:space="preserve"> Antonia Cool</t>
  </si>
  <si>
    <t xml:space="preserve"> Marleen Vandijck</t>
  </si>
  <si>
    <t>Preminiemen</t>
  </si>
  <si>
    <t>Category - Group</t>
  </si>
  <si>
    <t>Ann Angus (GBR)</t>
  </si>
  <si>
    <t>tara@fehilly.orangehome.co.uk</t>
  </si>
  <si>
    <t>Rc4Em@aol.com</t>
  </si>
  <si>
    <t>jatregunna@gmail.com</t>
  </si>
  <si>
    <t>christineaharper@hotmail.com</t>
  </si>
  <si>
    <t>ej.vdberg79@gmail.com</t>
  </si>
  <si>
    <t>jeroen.a.prins@me.com</t>
  </si>
  <si>
    <t>a_angus@yahou.com</t>
  </si>
  <si>
    <t>Preliminary Timetable</t>
  </si>
  <si>
    <t>Senior Ladies</t>
  </si>
  <si>
    <t xml:space="preserve"> Ann Angus (GBR)</t>
  </si>
  <si>
    <t xml:space="preserve"> Danièle September</t>
  </si>
  <si>
    <t xml:space="preserve"> Marleen De Gols</t>
  </si>
  <si>
    <t xml:space="preserve"> Guy van Becelaere</t>
  </si>
  <si>
    <t xml:space="preserve"> Peter Riskin</t>
  </si>
  <si>
    <t xml:space="preserve"> Ludo Daemen</t>
  </si>
  <si>
    <t xml:space="preserve"> Ton Mulder</t>
  </si>
  <si>
    <t xml:space="preserve"> Nicole Nielen</t>
  </si>
  <si>
    <t xml:space="preserve"> Louis Letems</t>
  </si>
  <si>
    <t xml:space="preserve"> Frans Naert</t>
  </si>
  <si>
    <t>Novice B Girls group A</t>
  </si>
  <si>
    <t>Novice B Girls group B</t>
  </si>
  <si>
    <t>Adv. Nov. Girls &amp; Boy</t>
  </si>
  <si>
    <t xml:space="preserve"> Lieve Westerlinck (BEL)</t>
  </si>
  <si>
    <t>R3</t>
  </si>
  <si>
    <t xml:space="preserve">  Referee (or Referee and Judge nr #)</t>
  </si>
  <si>
    <t>J1</t>
  </si>
  <si>
    <t xml:space="preserve"> Emma Collasin (BEL)</t>
  </si>
  <si>
    <t>J2</t>
  </si>
  <si>
    <t xml:space="preserve"> Ann Müsing (BEL)</t>
  </si>
  <si>
    <t xml:space="preserve"> Ann Baeten (BEL)</t>
  </si>
  <si>
    <t xml:space="preserve"> Laurence Beernaert (BEL)</t>
  </si>
  <si>
    <t>J5</t>
  </si>
  <si>
    <t>J4</t>
  </si>
  <si>
    <t xml:space="preserve"> Vera Vandecaveye (BEL)</t>
  </si>
  <si>
    <t xml:space="preserve"> Stephanie Christiaens</t>
  </si>
  <si>
    <t>J3</t>
  </si>
  <si>
    <t xml:space="preserve"> Anthony Grevisse (BEL)</t>
  </si>
  <si>
    <t>Novice A group B &amp; A</t>
  </si>
  <si>
    <t>Junior Ladies &amp; Men</t>
  </si>
  <si>
    <t>Senior Lady &amp; Men</t>
  </si>
  <si>
    <t xml:space="preserve"> Bart Vercammen</t>
  </si>
  <si>
    <t xml:space="preserve"> Hamish Angus (GBR)</t>
  </si>
  <si>
    <t xml:space="preserve"> Caro Kiraly</t>
  </si>
  <si>
    <t>PA</t>
  </si>
  <si>
    <t xml:space="preserve">  Price Awarding Ceremony</t>
  </si>
  <si>
    <t>Please check again before the competition for any new updates</t>
  </si>
  <si>
    <t>RBI</t>
  </si>
  <si>
    <t>#Warmups</t>
  </si>
  <si>
    <t>Overwrite</t>
  </si>
  <si>
    <t>Free Skating</t>
  </si>
  <si>
    <t>Short Program</t>
  </si>
  <si>
    <t># per WU</t>
  </si>
  <si>
    <t>Programs</t>
  </si>
  <si>
    <t>--</t>
  </si>
  <si>
    <t>Adults Bronze</t>
  </si>
  <si>
    <t>Adults Silver</t>
  </si>
  <si>
    <t>Adults Gold</t>
  </si>
  <si>
    <t>Adults Master</t>
  </si>
  <si>
    <t>Program</t>
  </si>
  <si>
    <t>VAN HOUDT Anneliese</t>
  </si>
  <si>
    <t>Naam</t>
  </si>
  <si>
    <t>ADAMS Emma</t>
  </si>
  <si>
    <t>AERTS Britt</t>
  </si>
  <si>
    <t>AKBAY Rana</t>
  </si>
  <si>
    <t>ALENIS Joannie</t>
  </si>
  <si>
    <t>ALEXEEVA Milana</t>
  </si>
  <si>
    <t>AMOR Malaak</t>
  </si>
  <si>
    <t>ANDRUETAN Jeanne</t>
  </si>
  <si>
    <t>ANGELOVA Renata</t>
  </si>
  <si>
    <t>ARICKX Loïs</t>
  </si>
  <si>
    <t>AUDENAERT Feebe</t>
  </si>
  <si>
    <t>AUDENAERT Luna</t>
  </si>
  <si>
    <t>AUSLOOS Manot</t>
  </si>
  <si>
    <t>BAELUS Montana</t>
  </si>
  <si>
    <t>BAETEN Léo</t>
  </si>
  <si>
    <t>BAGIOLI Irene</t>
  </si>
  <si>
    <t>BALANEAN Laura</t>
  </si>
  <si>
    <t>BALLEUX Héloise</t>
  </si>
  <si>
    <t>BASTIANEN Nena</t>
  </si>
  <si>
    <t>BARRAL CEPEDA Javier</t>
  </si>
  <si>
    <t>BAUMANS Ilina</t>
  </si>
  <si>
    <t>BAUWELEERS Femke</t>
  </si>
  <si>
    <t>BERNAERTS Rosa-Leah</t>
  </si>
  <si>
    <t>BESSOUDNOVA Nica</t>
  </si>
  <si>
    <t>BOENS Zen</t>
  </si>
  <si>
    <t>BOVEE Sofie</t>
  </si>
  <si>
    <t>BRAUNE Pauline</t>
  </si>
  <si>
    <t>BRICCHI Belén</t>
  </si>
  <si>
    <t>BROWARNY Déva</t>
  </si>
  <si>
    <t>BUFFELARD Clémence</t>
  </si>
  <si>
    <t>CAELEN Sander</t>
  </si>
  <si>
    <t>CARLU Aicha</t>
  </si>
  <si>
    <t>CASTORINI Giulia</t>
  </si>
  <si>
    <t>CERRADA Vanessa</t>
  </si>
  <si>
    <t>CHAÏR Yasmine</t>
  </si>
  <si>
    <t>CHERMAN Alisa</t>
  </si>
  <si>
    <t>CHERMAN Polina</t>
  </si>
  <si>
    <t>CHRISTAKIS Dimitri</t>
  </si>
  <si>
    <t>CHRISTAKIS Ioana</t>
  </si>
  <si>
    <t>CLAESSENS Anneleen</t>
  </si>
  <si>
    <t>COENEN Rani</t>
  </si>
  <si>
    <t>COLLART Yana</t>
  </si>
  <si>
    <t>COPPENS Beau</t>
  </si>
  <si>
    <t>COPPENS Nora</t>
  </si>
  <si>
    <t>CORNELIS Ella</t>
  </si>
  <si>
    <t>CORNET Shania</t>
  </si>
  <si>
    <t>DAINOTTI Aurélie</t>
  </si>
  <si>
    <t>DE BACKER Albane</t>
  </si>
  <si>
    <t>DE BRAUWER Shadé</t>
  </si>
  <si>
    <t>DE COCK Alexia</t>
  </si>
  <si>
    <t>DE COSTER Jolien</t>
  </si>
  <si>
    <t>DE GRAEF Line</t>
  </si>
  <si>
    <t>DE HERDT Elise</t>
  </si>
  <si>
    <t>DE HERDT Trix</t>
  </si>
  <si>
    <t>DE MAESSCHALCK Amber</t>
  </si>
  <si>
    <t>DE PEUTER Arne</t>
  </si>
  <si>
    <t>DE PEUTER Stien</t>
  </si>
  <si>
    <t>DE RIJCK Gitte</t>
  </si>
  <si>
    <t>DE ROECK Dakota</t>
  </si>
  <si>
    <t>DE ROECK Havana</t>
  </si>
  <si>
    <t>DE ROECK Siena</t>
  </si>
  <si>
    <t>DE VITIS Gloria</t>
  </si>
  <si>
    <t>DE VOS Robbe</t>
  </si>
  <si>
    <t>DE VROEY Marte</t>
  </si>
  <si>
    <t>DE WILDE Sterre</t>
  </si>
  <si>
    <t>DEBRA Zora</t>
  </si>
  <si>
    <t>DEFLOOR Hannelore</t>
  </si>
  <si>
    <t>DELEAU Caroline</t>
  </si>
  <si>
    <t>DELEUSE Adèle</t>
  </si>
  <si>
    <t>DELSARD Kimani</t>
  </si>
  <si>
    <t>DEMEYER Marthe</t>
  </si>
  <si>
    <t>DENAEIJER Marilyn</t>
  </si>
  <si>
    <t>DENAEIJER Maureen</t>
  </si>
  <si>
    <t>DEVOS Maud</t>
  </si>
  <si>
    <t>DORTU Céline</t>
  </si>
  <si>
    <t>DRIJKONINGEN Aube-Laure</t>
  </si>
  <si>
    <t>DU RANG Keara</t>
  </si>
  <si>
    <t>EL HUSSEINI Mariam</t>
  </si>
  <si>
    <t>EL HUSSEINI Rayan</t>
  </si>
  <si>
    <t>FAUCONNIER Norah</t>
  </si>
  <si>
    <t>FEITZ Miroslav</t>
  </si>
  <si>
    <t>FEITZ Yann</t>
  </si>
  <si>
    <t>FLAMING Becky</t>
  </si>
  <si>
    <t>FOULON Anaïs</t>
  </si>
  <si>
    <t>GEERS Edra</t>
  </si>
  <si>
    <t>GENIETS Astrid</t>
  </si>
  <si>
    <t>GENIETS Maite</t>
  </si>
  <si>
    <t>GODA Noa</t>
  </si>
  <si>
    <t>GONZE Julie</t>
  </si>
  <si>
    <t>GORIS Maaike</t>
  </si>
  <si>
    <t>GOVERS Gilles</t>
  </si>
  <si>
    <t>GOYVAERTS Sylke</t>
  </si>
  <si>
    <t>GRYZLO Nina</t>
  </si>
  <si>
    <t>HABETS Maité</t>
  </si>
  <si>
    <t>HAMAYS Maé</t>
  </si>
  <si>
    <t>HEINEN Laura</t>
  </si>
  <si>
    <t>HENDRIKS Charlotta</t>
  </si>
  <si>
    <t>HENDRICKX Jorik</t>
  </si>
  <si>
    <t>HENDRICKX Loena</t>
  </si>
  <si>
    <t>HENDRICKX Stephanie</t>
  </si>
  <si>
    <t>HEYLIGEN Jade</t>
  </si>
  <si>
    <t>HONHON Alexiane</t>
  </si>
  <si>
    <t>HONHON Celiane</t>
  </si>
  <si>
    <t>HOVINE Jade</t>
  </si>
  <si>
    <t>HUBERLAND Jill</t>
  </si>
  <si>
    <t>HUYBRECHTS Thomas</t>
  </si>
  <si>
    <t>HUYGENS Melina</t>
  </si>
  <si>
    <t>JACOB Elise</t>
  </si>
  <si>
    <t>JACOBS Eveline</t>
  </si>
  <si>
    <t>JACOBS Inez</t>
  </si>
  <si>
    <t>JACOBS Sunny</t>
  </si>
  <si>
    <t>JÄMSÄ Kläara</t>
  </si>
  <si>
    <t>JANSE Elfya</t>
  </si>
  <si>
    <t>JANSEN Djo</t>
  </si>
  <si>
    <t>JANSEN Vicky</t>
  </si>
  <si>
    <t>JENNES Charlotte</t>
  </si>
  <si>
    <t>JENNES Jolien</t>
  </si>
  <si>
    <t>KOECK Sevanne</t>
  </si>
  <si>
    <t>KROUGLOV Denis</t>
  </si>
  <si>
    <t>KROUGLOVA Nastya</t>
  </si>
  <si>
    <t>KUCZYNSKA Luiza</t>
  </si>
  <si>
    <t>LAENEN Amber</t>
  </si>
  <si>
    <t>LANNOO Yara</t>
  </si>
  <si>
    <t>LAPADAT Anouk</t>
  </si>
  <si>
    <t>LARNO Iris</t>
  </si>
  <si>
    <t>LARNO Yentl</t>
  </si>
  <si>
    <t>LAURENS Britney</t>
  </si>
  <si>
    <t>LELEU Max</t>
  </si>
  <si>
    <t>LEMMENS Annouck</t>
  </si>
  <si>
    <t>LEYSEN Fébe</t>
  </si>
  <si>
    <t>LISON Caroline</t>
  </si>
  <si>
    <t>LISON Christopher</t>
  </si>
  <si>
    <t>MAES Matijn</t>
  </si>
  <si>
    <t>MARECHAL Lilia</t>
  </si>
  <si>
    <t>MENALDA Kyana</t>
  </si>
  <si>
    <t>MERSCH Estelle</t>
  </si>
  <si>
    <t>MERTENS Julie</t>
  </si>
  <si>
    <t>MEULEMANS Stella</t>
  </si>
  <si>
    <t>MICHAUX Romane</t>
  </si>
  <si>
    <t>MICHIELSEN Linske</t>
  </si>
  <si>
    <t>MIKHAILIAN Alice</t>
  </si>
  <si>
    <t>MISSEEUW Charlotte</t>
  </si>
  <si>
    <t>MONGIOVI Prescillia</t>
  </si>
  <si>
    <t>MONTFORT Iris</t>
  </si>
  <si>
    <t>MONTFORT Nadèlge</t>
  </si>
  <si>
    <t>MORIMOTO Mai</t>
  </si>
  <si>
    <t>NAVARRA Livia</t>
  </si>
  <si>
    <t>NIJS Elga</t>
  </si>
  <si>
    <t>ONWUKA Oluchi</t>
  </si>
  <si>
    <t>PARMENTIER Clémence</t>
  </si>
  <si>
    <t>PEETERS Hanne</t>
  </si>
  <si>
    <t>PINZARRONE Lily</t>
  </si>
  <si>
    <t>PINZARRONE Nina</t>
  </si>
  <si>
    <t>POTOMS Merel</t>
  </si>
  <si>
    <t>RAIMO Ilaria</t>
  </si>
  <si>
    <t>RAMOS Daphne</t>
  </si>
  <si>
    <t>RAMOS Penelope</t>
  </si>
  <si>
    <t>RAUW Tess</t>
  </si>
  <si>
    <t>RAVEYTS Shany</t>
  </si>
  <si>
    <t>RAVYTS Robyn</t>
  </si>
  <si>
    <t>REUMERS Daphne</t>
  </si>
  <si>
    <t>RINGOOT Evelyne</t>
  </si>
  <si>
    <t>ROBEERST Emilie</t>
  </si>
  <si>
    <t>ROBIJN Kaat</t>
  </si>
  <si>
    <t>ROBYNS Liselotte</t>
  </si>
  <si>
    <t>RONSMANS Louise</t>
  </si>
  <si>
    <t>SANS FUENTES Sara Alejandra</t>
  </si>
  <si>
    <t>SARIKAS Marianna</t>
  </si>
  <si>
    <t>SEVERINS Beyoncé</t>
  </si>
  <si>
    <t>SMANS Caroline</t>
  </si>
  <si>
    <t>SOHET Lou</t>
  </si>
  <si>
    <t>SOLOUKHIN Emilia</t>
  </si>
  <si>
    <t>SYZDYKOV Ekaterina</t>
  </si>
  <si>
    <t>SYZDYKOV Polina</t>
  </si>
  <si>
    <t>TANGHE Izabelle</t>
  </si>
  <si>
    <t>TAYMANS Elana</t>
  </si>
  <si>
    <t>TINTURIER Chloé</t>
  </si>
  <si>
    <t>TOULMONDE Emilie</t>
  </si>
  <si>
    <t>TRUYE Luna</t>
  </si>
  <si>
    <t>TUMBAS-DE MUNCK Angelina</t>
  </si>
  <si>
    <t>TURKISTAN Selin</t>
  </si>
  <si>
    <t>VAN BRUYSSEL Amber</t>
  </si>
  <si>
    <t>VAN BRUYSSEL Margaux</t>
  </si>
  <si>
    <t>VAN DE VELDE Annelien</t>
  </si>
  <si>
    <t>VAN DE VELDE Chiara</t>
  </si>
  <si>
    <t>VAN DE VELDE Emmy</t>
  </si>
  <si>
    <t>VAN DEN BOGAERT Lyana</t>
  </si>
  <si>
    <t>VAN DEN BROECK Shaury</t>
  </si>
  <si>
    <t>VAN DEN LUIJTGAARDEN Adamina</t>
  </si>
  <si>
    <t>VAN DEN WIJNGAERT Febe</t>
  </si>
  <si>
    <t>VAN DER STRAETEN Tiziana</t>
  </si>
  <si>
    <t>VAN EEMEREN Inne</t>
  </si>
  <si>
    <t>VAN ESPEN Jannick</t>
  </si>
  <si>
    <t>VAN GENCK Lisa</t>
  </si>
  <si>
    <t>VAN GESTEL Daisy</t>
  </si>
  <si>
    <t>VAN HERCK Fleur</t>
  </si>
  <si>
    <t>VAN LOOCK Emma</t>
  </si>
  <si>
    <t>VAN MULDERS Maite</t>
  </si>
  <si>
    <t>VAN SANT Tatiana</t>
  </si>
  <si>
    <t>VAN ROOSBROECK Clarisse</t>
  </si>
  <si>
    <t>VAN SCHUERBEEK Luna</t>
  </si>
  <si>
    <t>VAN STEENBERGHE Ilona</t>
  </si>
  <si>
    <t>VAN VALCKENBORGH Isaura</t>
  </si>
  <si>
    <t>VANCOPPERNOLLE Owen</t>
  </si>
  <si>
    <t>VANDEN BUSSCHE Julie</t>
  </si>
  <si>
    <t>VANDERSARREN Charlotte</t>
  </si>
  <si>
    <t>VANDEZANDE Luana</t>
  </si>
  <si>
    <t>VANHECKE Lilas</t>
  </si>
  <si>
    <t>VANSANT Bo</t>
  </si>
  <si>
    <t>VANUYTSEL Cleo</t>
  </si>
  <si>
    <t>VERBEECK Jasmine</t>
  </si>
  <si>
    <t>VERBEKE Romée</t>
  </si>
  <si>
    <t>VERBINNEN Danielle</t>
  </si>
  <si>
    <t>VERCAMMEN Britt</t>
  </si>
  <si>
    <t>VERHAEGEN Caro</t>
  </si>
  <si>
    <t>VERPLANCKE Amina</t>
  </si>
  <si>
    <t>VERPLANKE Soraya</t>
  </si>
  <si>
    <t>VERSCHUEREN Amy</t>
  </si>
  <si>
    <t>VERTRIEST Luna</t>
  </si>
  <si>
    <t>VERVAET Esther</t>
  </si>
  <si>
    <t>VERWERFT Britt</t>
  </si>
  <si>
    <t>VROLIJK Femke</t>
  </si>
  <si>
    <t>WANDELS Rune</t>
  </si>
  <si>
    <t>WILLEM Agnes</t>
  </si>
  <si>
    <t>WOSTYN Anna</t>
  </si>
  <si>
    <t>WOSTYN Sara</t>
  </si>
  <si>
    <t>WOSTYN Tessa</t>
  </si>
  <si>
    <t>YAVUZ Zoë</t>
  </si>
  <si>
    <t>ZUSTRUPA Marija</t>
  </si>
  <si>
    <t>Competition type</t>
  </si>
  <si>
    <t>x</t>
  </si>
  <si>
    <t>PRE Girls</t>
  </si>
  <si>
    <t>JUN Ladies B</t>
  </si>
  <si>
    <t>PRE Boys</t>
  </si>
  <si>
    <t>JUN Men B</t>
  </si>
  <si>
    <t>Ranking</t>
  </si>
  <si>
    <t>Kampioenschap</t>
  </si>
  <si>
    <t>Plaats</t>
  </si>
  <si>
    <t>Datum</t>
  </si>
  <si>
    <t>Wilrijk</t>
  </si>
  <si>
    <t>13 en 14 april 2018</t>
  </si>
  <si>
    <t>Jasmine VERBEECK</t>
  </si>
  <si>
    <t>Maud DEVOS</t>
  </si>
  <si>
    <t>Elfya JANSE</t>
  </si>
  <si>
    <t>Malaak AMOR</t>
  </si>
  <si>
    <t>Sevanne KOECK</t>
  </si>
  <si>
    <t>Ilona VAN STEENBERGHE</t>
  </si>
  <si>
    <t>Miniemen Girls A1</t>
  </si>
  <si>
    <t>Miniemen Girls A2</t>
  </si>
  <si>
    <t>Edra GEERS</t>
  </si>
  <si>
    <t>Charlotte JENNES</t>
  </si>
  <si>
    <t>Lyana VAN DEN BOGAERT</t>
  </si>
  <si>
    <t>Ella CORNELIS</t>
  </si>
  <si>
    <t>Melina HUYGENS</t>
  </si>
  <si>
    <t>Oluchi ONWUKA</t>
  </si>
  <si>
    <t>Emilia SOLOUKHIN</t>
  </si>
  <si>
    <t>Nora COPPENS</t>
  </si>
  <si>
    <t>Elise DE HERDT</t>
  </si>
  <si>
    <t>Anouk LAPADAT</t>
  </si>
  <si>
    <t>Liselotte ROBYNS</t>
  </si>
  <si>
    <t>Selin TURKISTAN</t>
  </si>
  <si>
    <t>Luna VERTRIEST</t>
  </si>
  <si>
    <t>Nena BASTIANEN</t>
  </si>
  <si>
    <t>Luiza KUCZYNSKA</t>
  </si>
  <si>
    <t>Irene BAGIOLI</t>
  </si>
  <si>
    <t>Alisa CHERMAN</t>
  </si>
  <si>
    <t>Mai MORIMOTO</t>
  </si>
  <si>
    <t>Daphne RAMOS</t>
  </si>
  <si>
    <t>Margaux VAN BRUYSSEL</t>
  </si>
  <si>
    <t>Aube-Laure DRIJKONINGEN</t>
  </si>
  <si>
    <t>Beau COPPENS</t>
  </si>
  <si>
    <t>Denis KROUGLOV</t>
  </si>
  <si>
    <t>Rayan EL HUSSEINI</t>
  </si>
  <si>
    <t>Robbe DE VOS</t>
  </si>
  <si>
    <t>Miniemen Boys A2</t>
  </si>
  <si>
    <t>Rosa-Leah BERNAERTS</t>
  </si>
  <si>
    <t>Linske MICHIELSEN</t>
  </si>
  <si>
    <t>Beyoncé SEVERINS</t>
  </si>
  <si>
    <t>Julie VANDEN BUSSCHE</t>
  </si>
  <si>
    <t>Hanne PEETERS</t>
  </si>
  <si>
    <t>Keara DU RANG</t>
  </si>
  <si>
    <t>Isaura VAN VALCKENBORGH</t>
  </si>
  <si>
    <t>Clémence BUFFELARD</t>
  </si>
  <si>
    <t>Noa GODA</t>
  </si>
  <si>
    <t>Femke VROLIJK</t>
  </si>
  <si>
    <t>Anna WOSTYN</t>
  </si>
  <si>
    <t>Sara WOSTYN</t>
  </si>
  <si>
    <t>Kimani DELSARD</t>
  </si>
  <si>
    <t>Ans VERHEYEN</t>
  </si>
  <si>
    <t>Novice A Girls A1</t>
  </si>
  <si>
    <t>Novice A Girls A2</t>
  </si>
  <si>
    <t>Stien DE PEUTER</t>
  </si>
  <si>
    <t>Joannie ALENIS</t>
  </si>
  <si>
    <t>Kaat ROBIJN</t>
  </si>
  <si>
    <t>Emma ADAMS</t>
  </si>
  <si>
    <t>Gitte DE RIJCK</t>
  </si>
  <si>
    <t>Caroline DELEAU</t>
  </si>
  <si>
    <t>Febe VAN DE WIJNGAERT</t>
  </si>
  <si>
    <t>Emma VAN LOOCK</t>
  </si>
  <si>
    <t>Astrid GENIETS</t>
  </si>
  <si>
    <t>Maite GENIETS</t>
  </si>
  <si>
    <t>Izabelle TANGHE</t>
  </si>
  <si>
    <t>Emmy VAN DE VELDE</t>
  </si>
  <si>
    <t>Line DE GRAEF</t>
  </si>
  <si>
    <t>Luna VAN SCHUERBEEK</t>
  </si>
  <si>
    <t>Danielle VERBINNEN</t>
  </si>
  <si>
    <t>Milana ALEXEEVA</t>
  </si>
  <si>
    <t>Polina CHERMAN</t>
  </si>
  <si>
    <t>Mariam EL HUSSEINI</t>
  </si>
  <si>
    <t>Amber VAN BRUYSSEL</t>
  </si>
  <si>
    <t>Djo JANSEN</t>
  </si>
  <si>
    <t>Dimitri CHRISTAKIS</t>
  </si>
  <si>
    <t>Sander CAELEN</t>
  </si>
  <si>
    <t>Novice A Boys A1</t>
  </si>
  <si>
    <t>Miroslav FEITZ</t>
  </si>
  <si>
    <t>Matijn MAES</t>
  </si>
  <si>
    <t>Novice A Boys A2</t>
  </si>
  <si>
    <t>Yara LANNOO</t>
  </si>
  <si>
    <t>Julie MERTENS</t>
  </si>
  <si>
    <t>Annelien VAN DE VELDE</t>
  </si>
  <si>
    <t>Soraya VERPLANKE</t>
  </si>
  <si>
    <t>Ekaterina SYZDYKOV</t>
  </si>
  <si>
    <t>Yasmine CHAÏR</t>
  </si>
  <si>
    <t>Belen BRICCHI</t>
  </si>
  <si>
    <t>Novice B Girls</t>
  </si>
  <si>
    <t>Jolien JENNES</t>
  </si>
  <si>
    <t>Lily PINZARRONE</t>
  </si>
  <si>
    <t>Nina PINZARRONE</t>
  </si>
  <si>
    <t>Luna AUDENAERT</t>
  </si>
  <si>
    <t>Luana VANDEZANDE</t>
  </si>
  <si>
    <t>Polina SYZDYKOV</t>
  </si>
  <si>
    <t>Marilyn DENAEIJER</t>
  </si>
  <si>
    <t>Kyana MENALDA</t>
  </si>
  <si>
    <t>Maite VAN MULDERS</t>
  </si>
  <si>
    <t>Advanced Novice Girls A U13</t>
  </si>
  <si>
    <t>Rana AKBAY</t>
  </si>
  <si>
    <t>Ioana CHRISTAKIS</t>
  </si>
  <si>
    <t>Albane DE BACKER</t>
  </si>
  <si>
    <t>Marthe DEMEYER</t>
  </si>
  <si>
    <t>Vicky JANSEN</t>
  </si>
  <si>
    <t>Advanced Novice Girls A U15</t>
  </si>
  <si>
    <t>Advanced Novice Boys A U13</t>
  </si>
  <si>
    <t>Max LELEU</t>
  </si>
  <si>
    <t>Angelina TUMBAS - DE MUNCK</t>
  </si>
  <si>
    <t>Chiara VAN DE VELDE</t>
  </si>
  <si>
    <t>Amina VERPLANCKE</t>
  </si>
  <si>
    <t>Amber DE MAESSCHALCK</t>
  </si>
  <si>
    <t>Maureen DENAEIJER</t>
  </si>
  <si>
    <t>Charlotta HENDRIKS</t>
  </si>
  <si>
    <t>Rani COENEN</t>
  </si>
  <si>
    <t>Yana COLLART</t>
  </si>
  <si>
    <t>Junior Ladies A U17</t>
  </si>
  <si>
    <t>Marte DE VROEY</t>
  </si>
  <si>
    <t>Maite HABETS</t>
  </si>
  <si>
    <t>Loïs ARICKX</t>
  </si>
  <si>
    <t>Laura BALANEAN</t>
  </si>
  <si>
    <t>Robyn RAVYTS</t>
  </si>
  <si>
    <t>Lisa VAN GENCK</t>
  </si>
  <si>
    <t>Tinne CELIS</t>
  </si>
  <si>
    <t>Chloë VAN DER STAPPEN</t>
  </si>
  <si>
    <t>Bettina VANNERUM</t>
  </si>
  <si>
    <t>Celeste VANNERUM</t>
  </si>
  <si>
    <t>Inne VAN EEMEREN</t>
  </si>
  <si>
    <t>Bo VANSANT</t>
  </si>
  <si>
    <t>Junior Ladies A U19</t>
  </si>
  <si>
    <t>Bob RASSCHAERT</t>
  </si>
  <si>
    <t>Junior Men A U19</t>
  </si>
  <si>
    <t>Anneliese VAN HOUDT</t>
  </si>
  <si>
    <t>Luna TRUYE</t>
  </si>
  <si>
    <t>Shadé DE BRAUWER</t>
  </si>
  <si>
    <t>SP</t>
  </si>
  <si>
    <t>FP</t>
  </si>
  <si>
    <t>Vrijrijden 2018</t>
  </si>
  <si>
    <t>VAN STEEN Sofie</t>
  </si>
  <si>
    <t>VAN EECKHOUT Lara</t>
  </si>
  <si>
    <t>GARCET Debby</t>
  </si>
  <si>
    <t>DE RIJCKE Silvie</t>
  </si>
  <si>
    <t>JANSSEN Marion</t>
  </si>
  <si>
    <t>DE COSTER Tineke</t>
  </si>
  <si>
    <t>WESTERLINCK Lieve</t>
  </si>
  <si>
    <t>LAPAIGE Corey</t>
  </si>
  <si>
    <t>MATHIJS Kim</t>
  </si>
  <si>
    <t>VERHAEGH Chelsea</t>
  </si>
  <si>
    <t>RENARD André</t>
  </si>
  <si>
    <t>BOCKLANDT Ans</t>
  </si>
  <si>
    <t>REMEYSEN Lilou</t>
  </si>
  <si>
    <t>GABRIELS Minka</t>
  </si>
  <si>
    <t>LANVU Aurelie</t>
  </si>
  <si>
    <t>VANDEBERGH Morgane</t>
  </si>
  <si>
    <t>DE COSTER Wendy</t>
  </si>
  <si>
    <t>HERMANS Marie</t>
  </si>
  <si>
    <t>MINNOY Debby</t>
  </si>
  <si>
    <t>POPOVA Daria</t>
  </si>
  <si>
    <t>VAN DER PERREN Kevin</t>
  </si>
  <si>
    <t>BAIWIR Clara</t>
  </si>
  <si>
    <t>DENGIS Patricia</t>
  </si>
  <si>
    <t>VAYSSE Jana</t>
  </si>
  <si>
    <t>JACOBS Cathy</t>
  </si>
  <si>
    <t>Family Name + first name</t>
  </si>
  <si>
    <t>M/F</t>
  </si>
  <si>
    <t>Pirouette Skating</t>
  </si>
  <si>
    <t>Select competition :</t>
  </si>
  <si>
    <t>MOORMANN Peter</t>
  </si>
  <si>
    <t>WKC (NED)</t>
  </si>
  <si>
    <t>F</t>
  </si>
  <si>
    <t>VERMOTE Marie</t>
  </si>
  <si>
    <t>VERHEYEN Ans</t>
  </si>
  <si>
    <t>VENNEKENS Esther</t>
  </si>
  <si>
    <t>BKSC</t>
  </si>
  <si>
    <t>(was TSC)</t>
  </si>
  <si>
    <t>THONET Clara</t>
  </si>
  <si>
    <t>PIRSOUL Laurie</t>
  </si>
  <si>
    <t>MAFFIOLETTI Alice</t>
  </si>
  <si>
    <t>LISON Melanie</t>
  </si>
  <si>
    <t>GABRIEL Leander</t>
  </si>
  <si>
    <t>GABRIEL Anaïs</t>
  </si>
  <si>
    <t>DECLERCK Chloë</t>
  </si>
  <si>
    <t>ZEEBROEK Niky</t>
  </si>
  <si>
    <t>WILDE Tom</t>
  </si>
  <si>
    <t>VERSCHRAEGE Sylvia</t>
  </si>
  <si>
    <t>VERMEIREN Leen</t>
  </si>
  <si>
    <t>VANCOPPERNOLLE Geoffrey</t>
  </si>
  <si>
    <t>VAN HOUTVINCK Anja</t>
  </si>
  <si>
    <t>VAN DER VELDEN Monique</t>
  </si>
  <si>
    <t>VAN DAELE Kaat</t>
  </si>
  <si>
    <t>VAN BECELAERE Katrien</t>
  </si>
  <si>
    <t>SUY Sandy</t>
  </si>
  <si>
    <t>STEWART Leslie</t>
  </si>
  <si>
    <t>SMITS Luc</t>
  </si>
  <si>
    <t>RONNE Karin</t>
  </si>
  <si>
    <t>PURDIE Catherine</t>
  </si>
  <si>
    <t>PIERS Elisabeth</t>
  </si>
  <si>
    <t>PIEMAN Isabelle</t>
  </si>
  <si>
    <t>NOYNAERT Tom</t>
  </si>
  <si>
    <t>NOTTERDAM Annick</t>
  </si>
  <si>
    <t>MULDER Candy</t>
  </si>
  <si>
    <t>MOSTAERT Mireille</t>
  </si>
  <si>
    <t>MORELLI Dominique</t>
  </si>
  <si>
    <t>LEYS Heidi</t>
  </si>
  <si>
    <t>LAUREYSSEN Liesbeth</t>
  </si>
  <si>
    <t>LAUREYSSEN Caroline</t>
  </si>
  <si>
    <t>JOUINI Sophie</t>
  </si>
  <si>
    <t>HERREYGERS Carine</t>
  </si>
  <si>
    <t>HEIRMAN Sylvia</t>
  </si>
  <si>
    <t>DUCROS Sabrina</t>
  </si>
  <si>
    <t>DOCHY Kerstien</t>
  </si>
  <si>
    <t>DIRIX Katrien</t>
  </si>
  <si>
    <t>DE VETTER Shana</t>
  </si>
  <si>
    <t>DE SWART Nathalie</t>
  </si>
  <si>
    <t>DE PRETER Annemie</t>
  </si>
  <si>
    <t>DE LANDTSHEER Chris</t>
  </si>
  <si>
    <t>B competition</t>
  </si>
  <si>
    <t>Miniemen Cup</t>
  </si>
  <si>
    <t>Limant Cup</t>
  </si>
  <si>
    <t>DE CONDE Claudia</t>
  </si>
  <si>
    <t>A competition</t>
  </si>
  <si>
    <t>Belgian Championships</t>
  </si>
  <si>
    <t>DAMMAN Christelle</t>
  </si>
  <si>
    <t>Netepark Cup</t>
  </si>
  <si>
    <t>DAEMS Sandra</t>
  </si>
  <si>
    <t>A+B competition</t>
  </si>
  <si>
    <t>Rivierencup</t>
  </si>
  <si>
    <t>CELERIER Alicia</t>
  </si>
  <si>
    <t>Antwerp Diamond Trophy</t>
  </si>
  <si>
    <t>CARDON  Anais</t>
  </si>
  <si>
    <t>Die Swaene Cup</t>
  </si>
  <si>
    <t>Competition</t>
  </si>
  <si>
    <t>AB</t>
  </si>
  <si>
    <t>A</t>
  </si>
  <si>
    <t>B</t>
  </si>
  <si>
    <t>A+B-comp</t>
  </si>
  <si>
    <t>B-comp</t>
  </si>
  <si>
    <t>A-comp</t>
  </si>
  <si>
    <t>INO Girls A</t>
  </si>
  <si>
    <t>BNO Girls B</t>
  </si>
  <si>
    <t>JUN Ladies A</t>
  </si>
  <si>
    <t>INO Girls B</t>
  </si>
  <si>
    <t>SEN Girls A</t>
  </si>
  <si>
    <t>ANO Girls A</t>
  </si>
  <si>
    <t>ANO Girls B</t>
  </si>
  <si>
    <t>BNO Girls A</t>
  </si>
  <si>
    <t>MIN Boys</t>
  </si>
  <si>
    <t>ANO Boys B</t>
  </si>
  <si>
    <t>INO Boys B</t>
  </si>
  <si>
    <t>BNO Boys A</t>
  </si>
  <si>
    <t>INO Boys A</t>
  </si>
  <si>
    <t>JUN Boys A</t>
  </si>
  <si>
    <t>JUN Men A</t>
  </si>
  <si>
    <t>MIN Girls</t>
  </si>
  <si>
    <t>SEN Ladies B</t>
  </si>
  <si>
    <t>SEN Ladies A</t>
  </si>
  <si>
    <t>BNO Boys B</t>
  </si>
  <si>
    <t>ANO Boys A</t>
  </si>
  <si>
    <t>SEN Men A</t>
  </si>
  <si>
    <t>SEN Men B</t>
  </si>
  <si>
    <t>Clubnaam</t>
  </si>
  <si>
    <t>BNO Girls</t>
  </si>
  <si>
    <t>INO Girls</t>
  </si>
  <si>
    <t>ANO Girls</t>
  </si>
  <si>
    <t>JUN Ladies</t>
  </si>
  <si>
    <t>SEN Ladies</t>
  </si>
  <si>
    <t>BNO Boys</t>
  </si>
  <si>
    <t>INO Boys</t>
  </si>
  <si>
    <t>ANO Boys</t>
  </si>
  <si>
    <t>JUN Men</t>
  </si>
  <si>
    <t>SEN Men</t>
  </si>
  <si>
    <t>JUN Boys</t>
  </si>
  <si>
    <t>ARA</t>
  </si>
  <si>
    <t>BRUGSE KUNSTSCHAATSCLUB</t>
  </si>
  <si>
    <t>CERCLE DE PATINAGE ARTISTIQUE SUR GLACE L'ARABESQUE</t>
  </si>
  <si>
    <t>06-10-2018</t>
  </si>
  <si>
    <t>13-10-2018</t>
  </si>
  <si>
    <t>19 + 20/10/2018</t>
  </si>
  <si>
    <t>27 + 28/10/2018</t>
  </si>
  <si>
    <t>10/11/2018</t>
  </si>
  <si>
    <t>16 + 17/11/2018</t>
  </si>
  <si>
    <t>01/12/2018</t>
  </si>
  <si>
    <t>08/12/2018</t>
  </si>
  <si>
    <t>A-comp ANO Girls</t>
  </si>
  <si>
    <t>A-comp INO Girls</t>
  </si>
  <si>
    <t>A-comp SEN Ladies</t>
  </si>
  <si>
    <t>A-comp JUN Ladies</t>
  </si>
  <si>
    <t>A-comp BNO Girls</t>
  </si>
  <si>
    <t>A-comp BNO Boys</t>
  </si>
  <si>
    <t>A-comp JUN Boys</t>
  </si>
  <si>
    <t>A-comp INO Boys</t>
  </si>
  <si>
    <t>A-comp SEN Men</t>
  </si>
  <si>
    <t>B-comp BNO Girls</t>
  </si>
  <si>
    <t>B-comp MIN Girls</t>
  </si>
  <si>
    <t>B-comp INO Girls</t>
  </si>
  <si>
    <t>B-comp PRE Girls</t>
  </si>
  <si>
    <t>B-comp ANO Girls</t>
  </si>
  <si>
    <t>B-comp MIN Boys</t>
  </si>
  <si>
    <t>B-comp ANO Boys</t>
  </si>
  <si>
    <t>B-comp INO Boys</t>
  </si>
  <si>
    <t>B-comp PRE Boys</t>
  </si>
  <si>
    <t>A-comp ANO Boys</t>
  </si>
  <si>
    <t>A-comp JUN Men</t>
  </si>
  <si>
    <t>B-comp JUN Ladies</t>
  </si>
  <si>
    <t>B-comp JUN Men</t>
  </si>
  <si>
    <t>B-comp SEN Ladies</t>
  </si>
  <si>
    <t>B-comp BNO Boys</t>
  </si>
  <si>
    <t>B-comp SEN Men</t>
  </si>
  <si>
    <t>PRE</t>
  </si>
  <si>
    <t>MIN</t>
  </si>
  <si>
    <t>Invoice</t>
  </si>
  <si>
    <t>BNO</t>
  </si>
  <si>
    <t>INO</t>
  </si>
  <si>
    <t>ANO</t>
  </si>
  <si>
    <t>JUN</t>
  </si>
  <si>
    <t>SEN</t>
  </si>
  <si>
    <t>PRE t/m INO</t>
  </si>
  <si>
    <t>ADV t/m SEN</t>
  </si>
  <si>
    <t xml:space="preserve">Inscription fee :  </t>
  </si>
  <si>
    <t>TOTAAL</t>
  </si>
  <si>
    <t>KCT (NED)</t>
  </si>
  <si>
    <t>AIKEMA Sophia</t>
  </si>
  <si>
    <t>LENIS Cecil</t>
  </si>
  <si>
    <t>HOVING Carla</t>
  </si>
  <si>
    <t>Category A</t>
  </si>
  <si>
    <t>Category B</t>
  </si>
  <si>
    <t>Category A+B</t>
  </si>
  <si>
    <t>---</t>
  </si>
  <si>
    <t>----</t>
  </si>
  <si>
    <t>Entry form national competitions - last update 18-09-2018</t>
  </si>
  <si>
    <t>with BNO</t>
  </si>
  <si>
    <t>with BNO/INO</t>
  </si>
  <si>
    <t>with B JUN</t>
  </si>
  <si>
    <t>Na group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</si>
</sst>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h:mm;@"/>
    <numFmt numFmtId="165" formatCode="hh:mm:ss;@"/>
    <numFmt numFmtId="166" formatCode="d/mm/yyyy\,\ \ hh:mm"/>
    <numFmt numFmtId="167" formatCode="h:mm:ss;@"/>
    <numFmt numFmtId="168" formatCode="d\ mmmm\ yyyy\,\ \ h:mm;@"/>
    <numFmt numFmtId="169" formatCode="#,##0\ &quot;€&quot;"/>
  </numFmts>
  <fonts count="37" x14ac:knownFonts="1">
    <font>
      <sz val="11"/>
      <color theme="1"/>
      <name val="Calibri"/>
      <family val="2"/>
      <scheme val="minor"/>
    </font>
    <font>
      <b/>
      <sz val="11"/>
      <color theme="1"/>
      <name val="Calibri"/>
      <family val="2"/>
      <scheme val="minor"/>
    </font>
    <font>
      <b/>
      <sz val="14"/>
      <color theme="0"/>
      <name val="Calibri"/>
      <family val="2"/>
      <scheme val="minor"/>
    </font>
    <font>
      <sz val="10"/>
      <color theme="0"/>
      <name val="Calibri"/>
      <family val="2"/>
      <scheme val="minor"/>
    </font>
    <font>
      <b/>
      <sz val="10"/>
      <color theme="0"/>
      <name val="Calibri"/>
      <family val="2"/>
      <scheme val="minor"/>
    </font>
    <font>
      <sz val="11"/>
      <color indexed="8"/>
      <name val="Calibri"/>
      <family val="2"/>
    </font>
    <font>
      <sz val="11"/>
      <name val="Calibri"/>
      <family val="2"/>
      <scheme val="minor"/>
    </font>
    <font>
      <b/>
      <u/>
      <sz val="11"/>
      <color theme="1"/>
      <name val="Calibri"/>
      <family val="2"/>
      <scheme val="minor"/>
    </font>
    <font>
      <b/>
      <sz val="14"/>
      <color theme="1"/>
      <name val="Calibri"/>
      <family val="2"/>
      <scheme val="minor"/>
    </font>
    <font>
      <sz val="11"/>
      <color theme="0"/>
      <name val="Calibri"/>
      <family val="2"/>
      <scheme val="minor"/>
    </font>
    <font>
      <b/>
      <sz val="14"/>
      <name val="Calibri"/>
      <family val="2"/>
      <scheme val="minor"/>
    </font>
    <font>
      <sz val="14"/>
      <name val="Calibri"/>
      <family val="2"/>
      <scheme val="minor"/>
    </font>
    <font>
      <i/>
      <sz val="14"/>
      <name val="Calibri"/>
      <family val="2"/>
      <scheme val="minor"/>
    </font>
    <font>
      <b/>
      <sz val="20"/>
      <name val="Calibri"/>
      <family val="2"/>
      <scheme val="minor"/>
    </font>
    <font>
      <b/>
      <sz val="11"/>
      <name val="Calibri"/>
      <family val="2"/>
      <scheme val="minor"/>
    </font>
    <font>
      <sz val="11"/>
      <color rgb="FF0070C0"/>
      <name val="Calibri"/>
      <family val="2"/>
      <scheme val="minor"/>
    </font>
    <font>
      <b/>
      <sz val="16"/>
      <name val="Calibri"/>
      <family val="2"/>
      <scheme val="minor"/>
    </font>
    <font>
      <i/>
      <sz val="11"/>
      <name val="Calibri"/>
      <family val="2"/>
      <scheme val="minor"/>
    </font>
    <font>
      <b/>
      <i/>
      <sz val="11"/>
      <color theme="1"/>
      <name val="Calibri"/>
      <family val="2"/>
      <scheme val="minor"/>
    </font>
    <font>
      <i/>
      <sz val="11"/>
      <color rgb="FF0070C0"/>
      <name val="Calibri"/>
      <family val="2"/>
      <scheme val="minor"/>
    </font>
    <font>
      <b/>
      <sz val="11"/>
      <color rgb="FF002060"/>
      <name val="Calibri"/>
      <family val="2"/>
      <scheme val="minor"/>
    </font>
    <font>
      <sz val="10"/>
      <color theme="1"/>
      <name val="Calibri"/>
      <family val="2"/>
      <scheme val="minor"/>
    </font>
    <font>
      <u/>
      <sz val="11"/>
      <color theme="10"/>
      <name val="Calibri"/>
      <family val="2"/>
      <scheme val="minor"/>
    </font>
    <font>
      <b/>
      <sz val="16"/>
      <color theme="0"/>
      <name val="Calibri"/>
      <family val="2"/>
      <scheme val="minor"/>
    </font>
    <font>
      <b/>
      <sz val="22"/>
      <color theme="0"/>
      <name val="Calibri"/>
      <family val="2"/>
      <scheme val="minor"/>
    </font>
    <font>
      <b/>
      <sz val="11"/>
      <color rgb="FF0070C0"/>
      <name val="Calibri"/>
      <family val="2"/>
      <scheme val="minor"/>
    </font>
    <font>
      <b/>
      <sz val="11"/>
      <color theme="7" tint="-0.499984740745262"/>
      <name val="Calibri"/>
      <family val="2"/>
      <scheme val="minor"/>
    </font>
    <font>
      <b/>
      <i/>
      <sz val="14"/>
      <name val="Calibri"/>
      <family val="2"/>
      <scheme val="minor"/>
    </font>
    <font>
      <sz val="11"/>
      <color rgb="FF7030A0"/>
      <name val="Calibri"/>
      <family val="2"/>
      <scheme val="minor"/>
    </font>
    <font>
      <sz val="12"/>
      <color theme="0"/>
      <name val="Calibri"/>
      <family val="2"/>
      <scheme val="minor"/>
    </font>
    <font>
      <b/>
      <sz val="14"/>
      <color rgb="FF0070C0"/>
      <name val="Calibri"/>
      <family val="2"/>
      <scheme val="minor"/>
    </font>
    <font>
      <sz val="14"/>
      <color theme="0"/>
      <name val="Calibri"/>
      <family val="2"/>
      <scheme val="minor"/>
    </font>
    <font>
      <sz val="12"/>
      <color rgb="FFFFFF00"/>
      <name val="Calibri"/>
      <family val="2"/>
      <scheme val="minor"/>
    </font>
    <font>
      <sz val="11"/>
      <color theme="0" tint="-0.249977111117893"/>
      <name val="Calibri"/>
      <family val="2"/>
      <scheme val="minor"/>
    </font>
    <font>
      <b/>
      <i/>
      <sz val="14"/>
      <color rgb="FFFF0000"/>
      <name val="Calibri"/>
      <family val="2"/>
      <scheme val="minor"/>
    </font>
    <font>
      <sz val="11"/>
      <color theme="8" tint="-0.249977111117893"/>
      <name val="Calibri"/>
      <family val="2"/>
      <scheme val="minor"/>
    </font>
    <font>
      <sz val="11"/>
      <color theme="6" tint="-0.249977111117893"/>
      <name val="Calibri"/>
      <family val="2"/>
      <scheme val="minor"/>
    </font>
  </fonts>
  <fills count="2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rgb="FFFFFF99"/>
        <bgColor indexed="64"/>
      </patternFill>
    </fill>
    <fill>
      <patternFill patternType="solid">
        <fgColor rgb="FFFFFF00"/>
        <bgColor theme="6"/>
      </patternFill>
    </fill>
    <fill>
      <patternFill patternType="solid">
        <fgColor rgb="FFFFFF99"/>
        <bgColor theme="6" tint="0.79998168889431442"/>
      </patternFill>
    </fill>
    <fill>
      <patternFill patternType="solid">
        <fgColor rgb="FFFFFF00"/>
        <bgColor indexed="64"/>
      </patternFill>
    </fill>
    <fill>
      <patternFill patternType="solid">
        <fgColor theme="5" tint="0.39997558519241921"/>
        <bgColor indexed="64"/>
      </patternFill>
    </fill>
    <fill>
      <patternFill patternType="solid">
        <fgColor rgb="FF0070C0"/>
        <bgColor indexed="64"/>
      </patternFill>
    </fill>
    <fill>
      <patternFill patternType="solid">
        <fgColor rgb="FF00B0F0"/>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rgb="FF33CC33"/>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CFC9E"/>
        <bgColor theme="6" tint="0.79998168889431442"/>
      </patternFill>
    </fill>
    <fill>
      <patternFill patternType="solid">
        <fgColor rgb="FFFCFC9E"/>
        <bgColor theme="6"/>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FC000"/>
        <bgColor indexed="64"/>
      </patternFill>
    </fill>
  </fills>
  <borders count="39">
    <border>
      <left/>
      <right/>
      <top/>
      <bottom/>
      <diagonal/>
    </border>
    <border>
      <left style="thin">
        <color auto="1"/>
      </left>
      <right style="thin">
        <color auto="1"/>
      </right>
      <top style="hair">
        <color auto="1"/>
      </top>
      <bottom style="hair">
        <color auto="1"/>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6" tint="0.3999755851924192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s>
  <cellStyleXfs count="3">
    <xf numFmtId="0" fontId="0" fillId="0" borderId="0"/>
    <xf numFmtId="0" fontId="5" fillId="0" borderId="0"/>
    <xf numFmtId="0" fontId="22" fillId="0" borderId="0" applyNumberFormat="0" applyFill="0" applyBorder="0" applyAlignment="0" applyProtection="0"/>
  </cellStyleXfs>
  <cellXfs count="248">
    <xf numFmtId="0" fontId="0" fillId="0" borderId="0" xfId="0"/>
    <xf numFmtId="0" fontId="0" fillId="0" borderId="0" xfId="0" applyFill="1"/>
    <xf numFmtId="0" fontId="0" fillId="0" borderId="0" xfId="0" applyAlignment="1">
      <alignment horizontal="left"/>
    </xf>
    <xf numFmtId="0" fontId="7" fillId="0" borderId="0" xfId="0" applyFont="1"/>
    <xf numFmtId="0" fontId="0" fillId="3" borderId="0" xfId="0" applyFill="1"/>
    <xf numFmtId="0" fontId="7" fillId="0" borderId="0" xfId="0" applyFont="1" applyFill="1"/>
    <xf numFmtId="0" fontId="7" fillId="0" borderId="0" xfId="0" applyFont="1" applyAlignment="1">
      <alignment horizontal="left"/>
    </xf>
    <xf numFmtId="0" fontId="0" fillId="0" borderId="0" xfId="0" applyAlignment="1">
      <alignment horizontal="center"/>
    </xf>
    <xf numFmtId="0" fontId="0" fillId="0" borderId="0" xfId="0" applyAlignment="1">
      <alignment horizontal="right"/>
    </xf>
    <xf numFmtId="20" fontId="11" fillId="5" borderId="2" xfId="0" applyNumberFormat="1" applyFont="1" applyFill="1" applyBorder="1" applyAlignment="1">
      <alignment horizontal="center" vertical="center"/>
    </xf>
    <xf numFmtId="20" fontId="11" fillId="5" borderId="3" xfId="0" applyNumberFormat="1" applyFont="1" applyFill="1" applyBorder="1" applyAlignment="1">
      <alignment horizontal="center" vertical="center"/>
    </xf>
    <xf numFmtId="20" fontId="11" fillId="0" borderId="2" xfId="0" applyNumberFormat="1" applyFont="1" applyBorder="1" applyAlignment="1">
      <alignment horizontal="center" vertical="center"/>
    </xf>
    <xf numFmtId="20" fontId="11" fillId="0" borderId="3" xfId="0" applyNumberFormat="1" applyFont="1" applyBorder="1" applyAlignment="1">
      <alignment horizontal="center" vertical="center"/>
    </xf>
    <xf numFmtId="0" fontId="12" fillId="0" borderId="3" xfId="0" applyFont="1" applyBorder="1" applyAlignment="1">
      <alignment horizontal="center" vertical="center"/>
    </xf>
    <xf numFmtId="165" fontId="6"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3" xfId="0" applyFont="1" applyFill="1" applyBorder="1" applyAlignment="1">
      <alignment horizontal="center" vertical="center"/>
    </xf>
    <xf numFmtId="0" fontId="6" fillId="0" borderId="3" xfId="0" applyFont="1" applyBorder="1" applyAlignment="1">
      <alignment vertical="center"/>
    </xf>
    <xf numFmtId="1" fontId="11" fillId="5" borderId="3" xfId="0" applyNumberFormat="1" applyFont="1" applyFill="1" applyBorder="1" applyAlignment="1">
      <alignment horizontal="center" vertical="center"/>
    </xf>
    <xf numFmtId="165" fontId="6" fillId="0" borderId="0" xfId="0"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14" fillId="0" borderId="3" xfId="0" applyFont="1" applyFill="1" applyBorder="1" applyAlignment="1">
      <alignment horizontal="center" vertical="center"/>
    </xf>
    <xf numFmtId="164" fontId="14" fillId="7" borderId="3" xfId="0" applyNumberFormat="1" applyFont="1" applyFill="1" applyBorder="1" applyAlignment="1">
      <alignment horizontal="center" vertical="center"/>
    </xf>
    <xf numFmtId="164" fontId="6" fillId="8" borderId="3" xfId="0" applyNumberFormat="1" applyFont="1" applyFill="1" applyBorder="1" applyAlignment="1">
      <alignment horizontal="center" vertical="center"/>
    </xf>
    <xf numFmtId="0" fontId="11" fillId="5" borderId="3" xfId="0" applyFont="1" applyFill="1" applyBorder="1" applyAlignment="1">
      <alignment vertical="center"/>
    </xf>
    <xf numFmtId="0" fontId="0" fillId="9" borderId="6" xfId="0" applyFill="1" applyBorder="1" applyAlignment="1">
      <alignment horizontal="center"/>
    </xf>
    <xf numFmtId="0" fontId="0" fillId="10" borderId="6" xfId="0" applyFill="1" applyBorder="1" applyAlignment="1">
      <alignment horizontal="center" vertical="center"/>
    </xf>
    <xf numFmtId="0" fontId="0" fillId="11" borderId="6" xfId="0" applyFill="1" applyBorder="1" applyAlignment="1">
      <alignment horizontal="center" vertical="center"/>
    </xf>
    <xf numFmtId="0" fontId="0" fillId="13" borderId="6" xfId="0" applyFill="1" applyBorder="1" applyAlignment="1">
      <alignment horizontal="center" vertical="center"/>
    </xf>
    <xf numFmtId="0" fontId="0" fillId="14" borderId="6" xfId="0" applyFill="1" applyBorder="1" applyAlignment="1">
      <alignment horizontal="center" vertical="center"/>
    </xf>
    <xf numFmtId="0" fontId="0" fillId="0" borderId="0" xfId="0" applyFill="1" applyAlignment="1">
      <alignment horizontal="left"/>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49" fontId="10" fillId="4" borderId="3" xfId="0" applyNumberFormat="1" applyFont="1" applyFill="1" applyBorder="1" applyAlignment="1">
      <alignment horizontal="center" vertical="center"/>
    </xf>
    <xf numFmtId="49" fontId="6" fillId="0" borderId="0" xfId="0" applyNumberFormat="1" applyFont="1" applyAlignment="1">
      <alignment horizontal="center" vertical="center"/>
    </xf>
    <xf numFmtId="49" fontId="11" fillId="5" borderId="3" xfId="0" applyNumberFormat="1" applyFont="1" applyFill="1" applyBorder="1" applyAlignment="1">
      <alignment horizontal="center" vertical="center"/>
    </xf>
    <xf numFmtId="49" fontId="11" fillId="0" borderId="4" xfId="0" applyNumberFormat="1" applyFont="1" applyBorder="1" applyAlignment="1">
      <alignment horizontal="center" vertical="center"/>
    </xf>
    <xf numFmtId="0" fontId="12" fillId="0" borderId="4" xfId="0" applyFont="1" applyBorder="1" applyAlignment="1">
      <alignment horizontal="left" vertical="center"/>
    </xf>
    <xf numFmtId="0" fontId="1" fillId="0" borderId="0" xfId="0" applyFont="1" applyAlignment="1">
      <alignment horizontal="right" textRotation="90"/>
    </xf>
    <xf numFmtId="0" fontId="1" fillId="0" borderId="0" xfId="0" applyFont="1" applyAlignment="1">
      <alignment horizontal="center" textRotation="90"/>
    </xf>
    <xf numFmtId="0" fontId="1" fillId="0" borderId="0" xfId="0" applyFont="1" applyAlignment="1">
      <alignment textRotation="90"/>
    </xf>
    <xf numFmtId="0" fontId="15" fillId="0" borderId="0" xfId="0" applyFont="1" applyAlignment="1"/>
    <xf numFmtId="164" fontId="1" fillId="0" borderId="0" xfId="0" applyNumberFormat="1" applyFont="1" applyAlignment="1">
      <alignment horizontal="center" textRotation="90"/>
    </xf>
    <xf numFmtId="164" fontId="0" fillId="0" borderId="0" xfId="0" applyNumberFormat="1" applyAlignment="1">
      <alignment horizontal="center"/>
    </xf>
    <xf numFmtId="0" fontId="15" fillId="0" borderId="0" xfId="0" applyFont="1" applyFill="1"/>
    <xf numFmtId="0" fontId="19" fillId="0" borderId="0" xfId="0" applyFont="1"/>
    <xf numFmtId="164" fontId="15" fillId="0" borderId="6" xfId="0" applyNumberFormat="1" applyFont="1" applyBorder="1" applyAlignment="1">
      <alignment horizontal="center"/>
    </xf>
    <xf numFmtId="0" fontId="15" fillId="0" borderId="6" xfId="0" applyFont="1" applyBorder="1" applyAlignment="1">
      <alignment horizontal="center"/>
    </xf>
    <xf numFmtId="164" fontId="18" fillId="0" borderId="6" xfId="0" applyNumberFormat="1" applyFont="1" applyBorder="1" applyAlignment="1">
      <alignment horizontal="center"/>
    </xf>
    <xf numFmtId="164" fontId="19" fillId="0" borderId="6" xfId="0" applyNumberFormat="1" applyFont="1" applyFill="1" applyBorder="1" applyAlignment="1">
      <alignment horizontal="center"/>
    </xf>
    <xf numFmtId="0" fontId="15" fillId="0" borderId="6" xfId="0" applyFont="1" applyFill="1" applyBorder="1" applyAlignment="1">
      <alignment horizontal="center"/>
    </xf>
    <xf numFmtId="164" fontId="19" fillId="0" borderId="6" xfId="0" applyNumberFormat="1" applyFont="1" applyBorder="1" applyAlignment="1">
      <alignment horizontal="center"/>
    </xf>
    <xf numFmtId="0" fontId="15" fillId="0" borderId="7" xfId="0" applyFont="1" applyBorder="1" applyAlignment="1">
      <alignment horizontal="right"/>
    </xf>
    <xf numFmtId="0" fontId="15" fillId="0" borderId="8" xfId="0" applyFont="1" applyBorder="1" applyAlignment="1">
      <alignment horizontal="right"/>
    </xf>
    <xf numFmtId="0" fontId="1" fillId="0" borderId="7" xfId="0" applyFont="1" applyBorder="1" applyAlignment="1">
      <alignment horizontal="right"/>
    </xf>
    <xf numFmtId="0" fontId="18" fillId="0" borderId="8" xfId="0" applyFont="1" applyBorder="1" applyAlignment="1">
      <alignment horizontal="right"/>
    </xf>
    <xf numFmtId="0" fontId="19" fillId="0" borderId="7" xfId="0" applyFont="1" applyFill="1" applyBorder="1" applyAlignment="1">
      <alignment horizontal="right"/>
    </xf>
    <xf numFmtId="0" fontId="19" fillId="0" borderId="8" xfId="0" applyFont="1" applyFill="1" applyBorder="1" applyAlignment="1">
      <alignment horizontal="right"/>
    </xf>
    <xf numFmtId="0" fontId="19" fillId="0" borderId="7" xfId="0" applyFont="1" applyBorder="1" applyAlignment="1">
      <alignment horizontal="right"/>
    </xf>
    <xf numFmtId="0" fontId="19" fillId="0" borderId="8" xfId="0" applyFont="1" applyBorder="1" applyAlignment="1">
      <alignment horizontal="right"/>
    </xf>
    <xf numFmtId="0" fontId="0" fillId="15" borderId="6" xfId="0" applyFill="1" applyBorder="1" applyAlignment="1">
      <alignment horizontal="center"/>
    </xf>
    <xf numFmtId="0" fontId="0" fillId="16" borderId="6" xfId="0" applyFill="1" applyBorder="1" applyAlignment="1">
      <alignment horizontal="center"/>
    </xf>
    <xf numFmtId="0" fontId="1" fillId="0" borderId="0" xfId="0" applyFont="1" applyAlignment="1">
      <alignment horizontal="left" textRotation="90"/>
    </xf>
    <xf numFmtId="0" fontId="0" fillId="0" borderId="6" xfId="0" applyFill="1" applyBorder="1" applyAlignment="1">
      <alignment horizontal="center"/>
    </xf>
    <xf numFmtId="0" fontId="19" fillId="0" borderId="6" xfId="0" applyFont="1" applyFill="1" applyBorder="1" applyAlignment="1">
      <alignment horizontal="center"/>
    </xf>
    <xf numFmtId="0" fontId="6" fillId="0" borderId="6" xfId="0" applyFont="1" applyFill="1" applyBorder="1" applyAlignment="1">
      <alignment horizontal="center"/>
    </xf>
    <xf numFmtId="0" fontId="17" fillId="0" borderId="6" xfId="0" applyFont="1" applyFill="1" applyBorder="1" applyAlignment="1">
      <alignment horizontal="center"/>
    </xf>
    <xf numFmtId="0" fontId="6" fillId="17" borderId="6" xfId="0" applyFont="1" applyFill="1" applyBorder="1" applyAlignment="1">
      <alignment horizontal="center"/>
    </xf>
    <xf numFmtId="0" fontId="6" fillId="18" borderId="6" xfId="0" applyFont="1" applyFill="1" applyBorder="1" applyAlignment="1">
      <alignment horizontal="center"/>
    </xf>
    <xf numFmtId="0" fontId="6" fillId="19" borderId="6" xfId="0" applyFont="1" applyFill="1" applyBorder="1" applyAlignment="1">
      <alignment horizontal="center"/>
    </xf>
    <xf numFmtId="0" fontId="0" fillId="0" borderId="0" xfId="0" applyFill="1" applyAlignment="1">
      <alignment horizontal="center"/>
    </xf>
    <xf numFmtId="0" fontId="20" fillId="0" borderId="0" xfId="0" applyFont="1" applyAlignment="1">
      <alignment horizontal="center" textRotation="90"/>
    </xf>
    <xf numFmtId="0" fontId="0" fillId="3" borderId="6" xfId="0" applyFill="1" applyBorder="1" applyAlignment="1">
      <alignment horizontal="center"/>
    </xf>
    <xf numFmtId="0" fontId="6" fillId="20" borderId="6" xfId="0" applyFont="1" applyFill="1" applyBorder="1" applyAlignment="1">
      <alignment horizontal="center"/>
    </xf>
    <xf numFmtId="0" fontId="21" fillId="12" borderId="6" xfId="0" applyFont="1" applyFill="1" applyBorder="1" applyAlignment="1">
      <alignment horizontal="center"/>
    </xf>
    <xf numFmtId="0" fontId="22" fillId="0" borderId="0" xfId="2"/>
    <xf numFmtId="0" fontId="10" fillId="7" borderId="0" xfId="0" applyFont="1" applyFill="1" applyBorder="1" applyAlignment="1">
      <alignment horizontal="center" vertical="center"/>
    </xf>
    <xf numFmtId="0" fontId="12" fillId="0" borderId="0" xfId="0" applyFont="1" applyBorder="1" applyAlignment="1">
      <alignment horizontal="center" vertical="center"/>
    </xf>
    <xf numFmtId="0" fontId="22" fillId="0" borderId="0" xfId="2" applyAlignment="1">
      <alignment horizontal="left"/>
    </xf>
    <xf numFmtId="0" fontId="15" fillId="2" borderId="6" xfId="0" applyFont="1" applyFill="1" applyBorder="1" applyAlignment="1">
      <alignment horizontal="center"/>
    </xf>
    <xf numFmtId="0" fontId="25" fillId="0" borderId="0" xfId="0" applyFont="1" applyAlignment="1">
      <alignment horizontal="center" textRotation="90"/>
    </xf>
    <xf numFmtId="0" fontId="26" fillId="0" borderId="0" xfId="0" applyFont="1" applyFill="1" applyAlignment="1">
      <alignment horizontal="center" textRotation="90"/>
    </xf>
    <xf numFmtId="0" fontId="6" fillId="6" borderId="6" xfId="0" applyFont="1" applyFill="1" applyBorder="1" applyAlignment="1">
      <alignment horizontal="center"/>
    </xf>
    <xf numFmtId="0" fontId="6" fillId="21" borderId="6" xfId="0" applyFont="1" applyFill="1" applyBorder="1" applyAlignment="1">
      <alignment horizontal="center"/>
    </xf>
    <xf numFmtId="0" fontId="6" fillId="0" borderId="1" xfId="0" applyFont="1" applyFill="1" applyBorder="1" applyProtection="1">
      <protection locked="0"/>
    </xf>
    <xf numFmtId="1" fontId="6" fillId="0" borderId="3" xfId="0" applyNumberFormat="1" applyFont="1" applyBorder="1" applyAlignment="1">
      <alignment horizontal="center" vertical="center"/>
    </xf>
    <xf numFmtId="1" fontId="6" fillId="22" borderId="3" xfId="0" applyNumberFormat="1" applyFont="1" applyFill="1" applyBorder="1" applyAlignment="1">
      <alignment horizontal="center" vertical="center"/>
    </xf>
    <xf numFmtId="1" fontId="14" fillId="23" borderId="3" xfId="0" applyNumberFormat="1" applyFont="1" applyFill="1" applyBorder="1" applyAlignment="1">
      <alignment horizontal="center" vertical="center"/>
    </xf>
    <xf numFmtId="0" fontId="13" fillId="7" borderId="0" xfId="0" applyFont="1" applyFill="1" applyBorder="1" applyAlignment="1">
      <alignment horizontal="center" vertical="center"/>
    </xf>
    <xf numFmtId="0" fontId="23" fillId="4" borderId="0" xfId="0" applyFont="1" applyFill="1" applyBorder="1" applyAlignment="1">
      <alignment horizontal="left" vertical="center"/>
    </xf>
    <xf numFmtId="167" fontId="0" fillId="0" borderId="0" xfId="0" applyNumberFormat="1" applyFill="1"/>
    <xf numFmtId="167" fontId="0" fillId="0" borderId="0" xfId="0" applyNumberFormat="1"/>
    <xf numFmtId="0" fontId="7" fillId="0" borderId="0" xfId="0" applyFont="1" applyAlignment="1">
      <alignment horizontal="right"/>
    </xf>
    <xf numFmtId="0" fontId="7" fillId="0" borderId="0" xfId="0" applyFont="1" applyFill="1" applyAlignment="1">
      <alignment horizontal="right"/>
    </xf>
    <xf numFmtId="0" fontId="27" fillId="0" borderId="3" xfId="0" applyFont="1" applyBorder="1" applyAlignment="1">
      <alignment horizontal="center" vertical="center"/>
    </xf>
    <xf numFmtId="1" fontId="0" fillId="0" borderId="0" xfId="0" applyNumberFormat="1"/>
    <xf numFmtId="0" fontId="0" fillId="3" borderId="0" xfId="0" quotePrefix="1" applyFill="1"/>
    <xf numFmtId="1" fontId="10" fillId="0" borderId="0" xfId="0" applyNumberFormat="1" applyFont="1" applyAlignment="1">
      <alignment horizontal="center" vertical="center"/>
    </xf>
    <xf numFmtId="0" fontId="11" fillId="5" borderId="3" xfId="0" applyNumberFormat="1" applyFont="1" applyFill="1" applyBorder="1" applyAlignment="1">
      <alignment horizontal="center" vertical="center"/>
    </xf>
    <xf numFmtId="0" fontId="15" fillId="0" borderId="0" xfId="0" applyFont="1" applyAlignment="1">
      <alignment horizontal="left"/>
    </xf>
    <xf numFmtId="0" fontId="28" fillId="0" borderId="0" xfId="0" applyFont="1" applyAlignment="1">
      <alignment horizontal="left"/>
    </xf>
    <xf numFmtId="0" fontId="6" fillId="20" borderId="0" xfId="0" applyFont="1" applyFill="1" applyAlignment="1">
      <alignment horizontal="left"/>
    </xf>
    <xf numFmtId="0" fontId="15" fillId="20" borderId="0" xfId="0" applyFont="1" applyFill="1" applyAlignment="1">
      <alignment horizontal="left"/>
    </xf>
    <xf numFmtId="0" fontId="0" fillId="24" borderId="0" xfId="0" applyFill="1" applyAlignment="1">
      <alignment horizontal="left"/>
    </xf>
    <xf numFmtId="0" fontId="28" fillId="20" borderId="0" xfId="0" applyFont="1" applyFill="1" applyAlignment="1">
      <alignment horizontal="left"/>
    </xf>
    <xf numFmtId="0" fontId="28" fillId="0" borderId="0" xfId="0" applyFont="1" applyAlignment="1">
      <alignment horizontal="center"/>
    </xf>
    <xf numFmtId="0" fontId="15" fillId="0" borderId="0" xfId="0" applyFont="1" applyAlignment="1">
      <alignment horizontal="center"/>
    </xf>
    <xf numFmtId="0" fontId="15" fillId="20" borderId="0" xfId="0" applyFont="1" applyFill="1" applyAlignment="1">
      <alignment horizontal="center"/>
    </xf>
    <xf numFmtId="0" fontId="0" fillId="24" borderId="0" xfId="0" applyFill="1" applyAlignment="1">
      <alignment horizontal="center"/>
    </xf>
    <xf numFmtId="0" fontId="6" fillId="20" borderId="0" xfId="0" applyFont="1" applyFill="1" applyAlignment="1">
      <alignment horizontal="center"/>
    </xf>
    <xf numFmtId="0" fontId="28" fillId="20" borderId="0" xfId="0" applyFont="1" applyFill="1" applyAlignment="1">
      <alignment horizontal="center"/>
    </xf>
    <xf numFmtId="0" fontId="7" fillId="0" borderId="0" xfId="0" applyFont="1" applyAlignment="1">
      <alignment horizontal="center"/>
    </xf>
    <xf numFmtId="0" fontId="0" fillId="0" borderId="0" xfId="0" applyProtection="1">
      <protection hidden="1"/>
    </xf>
    <xf numFmtId="166" fontId="0" fillId="0" borderId="0" xfId="0" applyNumberFormat="1" applyProtection="1">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6" fillId="0" borderId="0" xfId="0" applyFont="1" applyFill="1" applyProtection="1">
      <protection hidden="1"/>
    </xf>
    <xf numFmtId="0" fontId="6" fillId="0" borderId="0" xfId="0" applyFont="1" applyProtection="1">
      <protection hidden="1"/>
    </xf>
    <xf numFmtId="0" fontId="6" fillId="0" borderId="1" xfId="0" applyFont="1" applyFill="1" applyBorder="1" applyAlignment="1" applyProtection="1">
      <alignment horizontal="center"/>
      <protection hidden="1"/>
    </xf>
    <xf numFmtId="0" fontId="6" fillId="25" borderId="1" xfId="0" applyFont="1" applyFill="1" applyBorder="1" applyAlignment="1" applyProtection="1">
      <alignment horizontal="left"/>
      <protection hidden="1"/>
    </xf>
    <xf numFmtId="0" fontId="6" fillId="25" borderId="1" xfId="0" applyFont="1" applyFill="1" applyBorder="1" applyAlignment="1" applyProtection="1">
      <alignment horizontal="center"/>
      <protection hidden="1"/>
    </xf>
    <xf numFmtId="0" fontId="6" fillId="25" borderId="1" xfId="0" applyFont="1" applyFill="1" applyBorder="1" applyProtection="1">
      <protection hidden="1"/>
    </xf>
    <xf numFmtId="0" fontId="14" fillId="25" borderId="1" xfId="0" applyFont="1" applyFill="1" applyBorder="1" applyAlignment="1" applyProtection="1">
      <alignment horizontal="center"/>
      <protection hidden="1"/>
    </xf>
    <xf numFmtId="16" fontId="6" fillId="0" borderId="1" xfId="0" quotePrefix="1" applyNumberFormat="1" applyFont="1" applyFill="1" applyBorder="1" applyAlignment="1" applyProtection="1">
      <alignment horizontal="center"/>
      <protection hidden="1"/>
    </xf>
    <xf numFmtId="0" fontId="6" fillId="0" borderId="10" xfId="0" applyFont="1" applyFill="1" applyBorder="1" applyAlignment="1" applyProtection="1">
      <alignment horizontal="center"/>
      <protection hidden="1"/>
    </xf>
    <xf numFmtId="0" fontId="6" fillId="0" borderId="10" xfId="0" applyFont="1" applyFill="1" applyBorder="1" applyProtection="1">
      <protection locked="0"/>
    </xf>
    <xf numFmtId="0" fontId="6" fillId="25" borderId="10" xfId="0" applyFont="1" applyFill="1" applyBorder="1" applyAlignment="1" applyProtection="1">
      <alignment horizontal="left"/>
      <protection hidden="1"/>
    </xf>
    <xf numFmtId="0" fontId="6" fillId="25" borderId="10" xfId="0" applyFont="1" applyFill="1" applyBorder="1" applyAlignment="1" applyProtection="1">
      <alignment horizontal="center"/>
      <protection hidden="1"/>
    </xf>
    <xf numFmtId="0" fontId="6" fillId="25" borderId="10" xfId="0" applyFont="1" applyFill="1" applyBorder="1" applyProtection="1">
      <protection hidden="1"/>
    </xf>
    <xf numFmtId="0" fontId="14" fillId="25" borderId="10" xfId="0" applyFont="1" applyFill="1" applyBorder="1" applyAlignment="1" applyProtection="1">
      <alignment horizontal="center"/>
      <protection hidden="1"/>
    </xf>
    <xf numFmtId="0" fontId="0" fillId="0" borderId="0" xfId="0" applyFill="1" applyProtection="1">
      <protection hidden="1"/>
    </xf>
    <xf numFmtId="166" fontId="0" fillId="0" borderId="0" xfId="0" applyNumberFormat="1" applyFill="1" applyProtection="1">
      <protection hidden="1"/>
    </xf>
    <xf numFmtId="0" fontId="3" fillId="0" borderId="0" xfId="0" applyFont="1" applyAlignment="1" applyProtection="1">
      <alignment horizontal="center"/>
      <protection hidden="1"/>
    </xf>
    <xf numFmtId="0" fontId="4" fillId="2" borderId="0" xfId="0" applyFont="1" applyFill="1" applyAlignment="1" applyProtection="1">
      <alignment horizontal="center"/>
      <protection hidden="1"/>
    </xf>
    <xf numFmtId="166" fontId="4" fillId="2" borderId="0" xfId="0" applyNumberFormat="1" applyFont="1" applyFill="1" applyAlignment="1" applyProtection="1">
      <alignment horizontal="center"/>
      <protection hidden="1"/>
    </xf>
    <xf numFmtId="0" fontId="3" fillId="2" borderId="11" xfId="0" applyFont="1" applyFill="1" applyBorder="1" applyAlignment="1" applyProtection="1">
      <alignment horizontal="center"/>
      <protection hidden="1"/>
    </xf>
    <xf numFmtId="0" fontId="0" fillId="0" borderId="0" xfId="0" applyFont="1" applyFill="1" applyBorder="1" applyAlignment="1" applyProtection="1">
      <alignment vertical="top"/>
      <protection hidden="1"/>
    </xf>
    <xf numFmtId="0" fontId="0" fillId="2" borderId="0" xfId="0" applyFont="1" applyFill="1" applyBorder="1" applyAlignment="1" applyProtection="1">
      <alignment vertical="top"/>
      <protection hidden="1"/>
    </xf>
    <xf numFmtId="166" fontId="31" fillId="2" borderId="0" xfId="0" applyNumberFormat="1" applyFont="1" applyFill="1" applyBorder="1" applyAlignment="1" applyProtection="1">
      <alignment horizontal="right" vertical="top"/>
      <protection hidden="1"/>
    </xf>
    <xf numFmtId="0" fontId="29" fillId="2" borderId="0" xfId="0" applyFont="1" applyFill="1" applyBorder="1" applyAlignment="1" applyProtection="1">
      <alignment horizontal="center" vertical="top"/>
      <protection hidden="1"/>
    </xf>
    <xf numFmtId="0" fontId="0" fillId="0" borderId="0" xfId="0" applyFill="1" applyBorder="1" applyProtection="1">
      <protection hidden="1"/>
    </xf>
    <xf numFmtId="0" fontId="0" fillId="2" borderId="0" xfId="0" applyFill="1" applyBorder="1" applyProtection="1">
      <protection hidden="1"/>
    </xf>
    <xf numFmtId="166" fontId="2" fillId="2" borderId="0" xfId="0" applyNumberFormat="1" applyFont="1" applyFill="1" applyBorder="1" applyAlignment="1" applyProtection="1">
      <alignment horizontal="right"/>
      <protection hidden="1"/>
    </xf>
    <xf numFmtId="14" fontId="0" fillId="0" borderId="0" xfId="0" applyNumberFormat="1" applyProtection="1">
      <protection hidden="1"/>
    </xf>
    <xf numFmtId="0" fontId="33" fillId="0" borderId="0" xfId="0" applyFont="1" applyFill="1" applyProtection="1">
      <protection hidden="1"/>
    </xf>
    <xf numFmtId="0" fontId="15" fillId="0" borderId="0" xfId="0" applyFont="1" applyProtection="1">
      <protection hidden="1"/>
    </xf>
    <xf numFmtId="166" fontId="15" fillId="0" borderId="0" xfId="0" applyNumberFormat="1" applyFont="1" applyProtection="1">
      <protection hidden="1"/>
    </xf>
    <xf numFmtId="0" fontId="15" fillId="0" borderId="0" xfId="0" applyFont="1" applyAlignment="1" applyProtection="1">
      <alignment horizontal="left"/>
      <protection hidden="1"/>
    </xf>
    <xf numFmtId="0" fontId="15" fillId="0" borderId="0" xfId="0" applyFont="1" applyAlignment="1" applyProtection="1">
      <alignment horizontal="center"/>
      <protection hidden="1"/>
    </xf>
    <xf numFmtId="0" fontId="15" fillId="0" borderId="0" xfId="0" applyFont="1" applyFill="1" applyProtection="1">
      <protection hidden="1"/>
    </xf>
    <xf numFmtId="0" fontId="0" fillId="9" borderId="0" xfId="0" applyFill="1" applyProtection="1">
      <protection hidden="1"/>
    </xf>
    <xf numFmtId="0" fontId="0" fillId="26" borderId="0" xfId="0" applyFill="1" applyProtection="1">
      <protection hidden="1"/>
    </xf>
    <xf numFmtId="0" fontId="6" fillId="0" borderId="0" xfId="0" applyFont="1" applyBorder="1" applyProtection="1">
      <protection hidden="1"/>
    </xf>
    <xf numFmtId="0" fontId="6" fillId="0" borderId="0" xfId="0" applyFont="1" applyBorder="1" applyAlignment="1" applyProtection="1">
      <alignment horizontal="center"/>
      <protection hidden="1"/>
    </xf>
    <xf numFmtId="0" fontId="15" fillId="0" borderId="14" xfId="0" applyFont="1" applyBorder="1" applyAlignment="1" applyProtection="1">
      <alignment horizontal="center"/>
      <protection hidden="1"/>
    </xf>
    <xf numFmtId="0" fontId="0" fillId="0" borderId="15" xfId="0" applyBorder="1" applyProtection="1">
      <protection hidden="1"/>
    </xf>
    <xf numFmtId="0" fontId="15" fillId="0" borderId="16" xfId="0" applyFont="1" applyBorder="1" applyAlignment="1" applyProtection="1">
      <alignment horizontal="center"/>
      <protection hidden="1"/>
    </xf>
    <xf numFmtId="0" fontId="0" fillId="0" borderId="17" xfId="0" applyBorder="1" applyProtection="1">
      <protection hidden="1"/>
    </xf>
    <xf numFmtId="0" fontId="0" fillId="0" borderId="0" xfId="0" applyFont="1" applyProtection="1">
      <protection hidden="1"/>
    </xf>
    <xf numFmtId="0" fontId="15" fillId="0" borderId="0" xfId="0" applyFont="1" applyBorder="1" applyAlignment="1" applyProtection="1">
      <alignment horizontal="center"/>
      <protection hidden="1"/>
    </xf>
    <xf numFmtId="0" fontId="25" fillId="0" borderId="0" xfId="0" applyFont="1" applyAlignment="1" applyProtection="1">
      <alignment horizontal="center"/>
      <protection hidden="1"/>
    </xf>
    <xf numFmtId="0" fontId="1" fillId="0" borderId="0" xfId="0" applyFont="1" applyProtection="1">
      <protection hidden="1"/>
    </xf>
    <xf numFmtId="0" fontId="8" fillId="0" borderId="0" xfId="0" applyFont="1" applyProtection="1">
      <protection hidden="1"/>
    </xf>
    <xf numFmtId="0" fontId="30" fillId="0" borderId="0" xfId="0" applyFont="1" applyAlignment="1" applyProtection="1">
      <alignment horizontal="center"/>
      <protection hidden="1"/>
    </xf>
    <xf numFmtId="1" fontId="10" fillId="4" borderId="3" xfId="0" applyNumberFormat="1" applyFont="1" applyFill="1" applyBorder="1" applyAlignment="1">
      <alignment horizontal="center" vertical="center"/>
    </xf>
    <xf numFmtId="1" fontId="11" fillId="0" borderId="4" xfId="0" applyNumberFormat="1" applyFont="1" applyBorder="1" applyAlignment="1">
      <alignment horizontal="center" vertical="center"/>
    </xf>
    <xf numFmtId="0" fontId="0" fillId="0" borderId="0" xfId="0" applyBorder="1" applyProtection="1">
      <protection hidden="1"/>
    </xf>
    <xf numFmtId="0" fontId="1" fillId="0" borderId="0" xfId="0" quotePrefix="1" applyFont="1" applyProtection="1">
      <protection hidden="1"/>
    </xf>
    <xf numFmtId="0" fontId="0" fillId="3" borderId="0" xfId="0" applyFill="1" applyProtection="1">
      <protection hidden="1"/>
    </xf>
    <xf numFmtId="0" fontId="7" fillId="0" borderId="0" xfId="0" applyFont="1" applyFill="1" applyBorder="1"/>
    <xf numFmtId="0" fontId="23" fillId="2" borderId="0" xfId="0" applyFont="1" applyFill="1" applyBorder="1" applyAlignment="1" applyProtection="1">
      <alignment vertical="center"/>
      <protection hidden="1"/>
    </xf>
    <xf numFmtId="16" fontId="0" fillId="0" borderId="0" xfId="0" quotePrefix="1" applyNumberFormat="1" applyProtection="1">
      <protection hidden="1"/>
    </xf>
    <xf numFmtId="0" fontId="0" fillId="0" borderId="0" xfId="0" quotePrefix="1" applyProtection="1">
      <protection hidden="1"/>
    </xf>
    <xf numFmtId="0" fontId="0" fillId="0" borderId="0" xfId="0" quotePrefix="1" applyFill="1"/>
    <xf numFmtId="166" fontId="6" fillId="25" borderId="10" xfId="0" applyNumberFormat="1" applyFont="1" applyFill="1" applyBorder="1" applyAlignment="1" applyProtection="1">
      <alignment horizontal="center"/>
      <protection hidden="1"/>
    </xf>
    <xf numFmtId="166" fontId="6" fillId="25" borderId="1" xfId="0" applyNumberFormat="1" applyFont="1" applyFill="1" applyBorder="1" applyAlignment="1" applyProtection="1">
      <alignment horizontal="center"/>
      <protection hidden="1"/>
    </xf>
    <xf numFmtId="0" fontId="1" fillId="0" borderId="0" xfId="0" applyFont="1" applyFill="1" applyProtection="1">
      <protection hidden="1"/>
    </xf>
    <xf numFmtId="0" fontId="1" fillId="0" borderId="11" xfId="0" applyFont="1" applyBorder="1" applyProtection="1">
      <protection hidden="1"/>
    </xf>
    <xf numFmtId="0" fontId="1" fillId="3" borderId="37" xfId="0" applyFont="1" applyFill="1" applyBorder="1" applyProtection="1">
      <protection hidden="1"/>
    </xf>
    <xf numFmtId="0" fontId="1" fillId="3" borderId="1" xfId="0" applyFont="1" applyFill="1" applyBorder="1" applyProtection="1">
      <protection hidden="1"/>
    </xf>
    <xf numFmtId="0" fontId="1" fillId="3" borderId="38" xfId="0" applyFont="1" applyFill="1" applyBorder="1" applyProtection="1">
      <protection hidden="1"/>
    </xf>
    <xf numFmtId="0" fontId="8" fillId="0" borderId="0" xfId="0" applyFont="1" applyAlignment="1" applyProtection="1">
      <alignment horizontal="center"/>
      <protection hidden="1"/>
    </xf>
    <xf numFmtId="0" fontId="8" fillId="0" borderId="0" xfId="0" applyFont="1" applyAlignment="1" applyProtection="1">
      <alignment horizontal="right"/>
      <protection hidden="1"/>
    </xf>
    <xf numFmtId="0" fontId="1" fillId="3" borderId="34" xfId="0" applyFont="1" applyFill="1" applyBorder="1" applyAlignment="1" applyProtection="1">
      <alignment horizontal="center"/>
      <protection hidden="1"/>
    </xf>
    <xf numFmtId="0" fontId="1" fillId="3" borderId="32" xfId="0" applyFont="1" applyFill="1" applyBorder="1" applyAlignment="1" applyProtection="1">
      <alignment horizontal="center"/>
      <protection hidden="1"/>
    </xf>
    <xf numFmtId="0" fontId="1" fillId="3" borderId="33" xfId="0" applyFont="1" applyFill="1" applyBorder="1" applyAlignment="1" applyProtection="1">
      <alignment horizontal="center"/>
      <protection hidden="1"/>
    </xf>
    <xf numFmtId="0" fontId="1" fillId="0" borderId="0" xfId="0" applyFont="1" applyAlignment="1" applyProtection="1">
      <alignment horizontal="center"/>
      <protection hidden="1"/>
    </xf>
    <xf numFmtId="0" fontId="1" fillId="3" borderId="31" xfId="0" applyFont="1" applyFill="1" applyBorder="1" applyAlignment="1" applyProtection="1">
      <alignment horizontal="right"/>
      <protection hidden="1"/>
    </xf>
    <xf numFmtId="0" fontId="1" fillId="3" borderId="32" xfId="0" applyFont="1" applyFill="1" applyBorder="1" applyAlignment="1" applyProtection="1">
      <alignment horizontal="right"/>
      <protection hidden="1"/>
    </xf>
    <xf numFmtId="0" fontId="0" fillId="0" borderId="0" xfId="0" applyAlignment="1" applyProtection="1">
      <alignment horizontal="right"/>
      <protection hidden="1"/>
    </xf>
    <xf numFmtId="169" fontId="0" fillId="0" borderId="0" xfId="0" applyNumberFormat="1" applyAlignment="1" applyProtection="1">
      <alignment horizontal="right"/>
      <protection hidden="1"/>
    </xf>
    <xf numFmtId="0" fontId="1" fillId="0" borderId="0" xfId="0" applyFont="1" applyAlignment="1" applyProtection="1">
      <alignment horizontal="right"/>
      <protection hidden="1"/>
    </xf>
    <xf numFmtId="169" fontId="1" fillId="0" borderId="0" xfId="0" applyNumberFormat="1" applyFont="1" applyAlignment="1" applyProtection="1">
      <alignment horizontal="right"/>
      <protection hidden="1"/>
    </xf>
    <xf numFmtId="0" fontId="0" fillId="26" borderId="19" xfId="0" applyFill="1" applyBorder="1" applyProtection="1">
      <protection hidden="1"/>
    </xf>
    <xf numFmtId="0" fontId="15" fillId="26" borderId="18" xfId="0" applyFont="1" applyFill="1" applyBorder="1" applyAlignment="1" applyProtection="1">
      <alignment horizontal="center"/>
      <protection hidden="1"/>
    </xf>
    <xf numFmtId="0" fontId="0" fillId="26" borderId="17" xfId="0" applyFill="1" applyBorder="1" applyProtection="1">
      <protection hidden="1"/>
    </xf>
    <xf numFmtId="0" fontId="15" fillId="26" borderId="16" xfId="0" applyFont="1" applyFill="1" applyBorder="1" applyAlignment="1" applyProtection="1">
      <alignment horizontal="center"/>
      <protection hidden="1"/>
    </xf>
    <xf numFmtId="0" fontId="0" fillId="26" borderId="15" xfId="0" applyFill="1" applyBorder="1" applyProtection="1">
      <protection hidden="1"/>
    </xf>
    <xf numFmtId="0" fontId="15" fillId="26" borderId="14" xfId="0" applyFont="1" applyFill="1" applyBorder="1" applyAlignment="1" applyProtection="1">
      <alignment horizontal="center"/>
      <protection hidden="1"/>
    </xf>
    <xf numFmtId="0" fontId="0" fillId="26" borderId="35" xfId="0" applyFill="1" applyBorder="1" applyAlignment="1" applyProtection="1">
      <alignment horizontal="center"/>
      <protection hidden="1"/>
    </xf>
    <xf numFmtId="0" fontId="0" fillId="26" borderId="29" xfId="0" applyFill="1" applyBorder="1" applyAlignment="1" applyProtection="1">
      <alignment horizontal="center"/>
      <protection hidden="1"/>
    </xf>
    <xf numFmtId="0" fontId="0" fillId="26" borderId="30" xfId="0" applyFill="1" applyBorder="1" applyAlignment="1" applyProtection="1">
      <alignment horizontal="center"/>
      <protection hidden="1"/>
    </xf>
    <xf numFmtId="0" fontId="0" fillId="26" borderId="8" xfId="0" applyFill="1" applyBorder="1" applyAlignment="1" applyProtection="1">
      <alignment horizontal="center"/>
      <protection hidden="1"/>
    </xf>
    <xf numFmtId="0" fontId="0" fillId="26" borderId="6" xfId="0" applyFill="1" applyBorder="1" applyAlignment="1" applyProtection="1">
      <alignment horizontal="center"/>
      <protection hidden="1"/>
    </xf>
    <xf numFmtId="0" fontId="0" fillId="26" borderId="24" xfId="0" applyFill="1" applyBorder="1" applyAlignment="1" applyProtection="1">
      <alignment horizontal="center"/>
      <protection hidden="1"/>
    </xf>
    <xf numFmtId="0" fontId="0" fillId="26" borderId="36" xfId="0" applyFill="1" applyBorder="1" applyAlignment="1" applyProtection="1">
      <alignment horizontal="center"/>
      <protection hidden="1"/>
    </xf>
    <xf numFmtId="0" fontId="0" fillId="26" borderId="26" xfId="0" applyFill="1" applyBorder="1" applyAlignment="1" applyProtection="1">
      <alignment horizontal="center"/>
      <protection hidden="1"/>
    </xf>
    <xf numFmtId="0" fontId="0" fillId="26" borderId="27" xfId="0" applyFill="1" applyBorder="1" applyAlignment="1" applyProtection="1">
      <alignment horizontal="center"/>
      <protection hidden="1"/>
    </xf>
    <xf numFmtId="0" fontId="0" fillId="26" borderId="21" xfId="0" applyFill="1" applyBorder="1" applyAlignment="1" applyProtection="1">
      <alignment horizontal="center"/>
      <protection hidden="1"/>
    </xf>
    <xf numFmtId="0" fontId="0" fillId="26" borderId="22" xfId="0" applyFill="1" applyBorder="1" applyAlignment="1" applyProtection="1">
      <alignment horizontal="center"/>
      <protection hidden="1"/>
    </xf>
    <xf numFmtId="0" fontId="1" fillId="0" borderId="20" xfId="0" applyFont="1" applyFill="1" applyBorder="1" applyProtection="1">
      <protection locked="0"/>
    </xf>
    <xf numFmtId="0" fontId="1" fillId="0" borderId="23" xfId="0" applyFont="1" applyFill="1" applyBorder="1" applyProtection="1">
      <protection locked="0"/>
    </xf>
    <xf numFmtId="0" fontId="1" fillId="0" borderId="25" xfId="0" applyFont="1" applyFill="1" applyBorder="1" applyProtection="1">
      <protection locked="0"/>
    </xf>
    <xf numFmtId="0" fontId="0" fillId="0" borderId="11" xfId="0" applyBorder="1" applyAlignment="1" applyProtection="1">
      <alignment horizontal="right"/>
      <protection locked="0"/>
    </xf>
    <xf numFmtId="0" fontId="0" fillId="26" borderId="28" xfId="0" applyFill="1" applyBorder="1" applyAlignment="1" applyProtection="1">
      <alignment horizontal="right"/>
      <protection hidden="1"/>
    </xf>
    <xf numFmtId="0" fontId="0" fillId="26" borderId="29" xfId="0" applyFill="1" applyBorder="1" applyAlignment="1" applyProtection="1">
      <alignment horizontal="right"/>
      <protection hidden="1"/>
    </xf>
    <xf numFmtId="169" fontId="0" fillId="26" borderId="29" xfId="0" applyNumberFormat="1" applyFill="1" applyBorder="1" applyAlignment="1" applyProtection="1">
      <alignment horizontal="right"/>
      <protection hidden="1"/>
    </xf>
    <xf numFmtId="0" fontId="0" fillId="26" borderId="23" xfId="0" applyFill="1" applyBorder="1" applyAlignment="1" applyProtection="1">
      <alignment horizontal="right"/>
      <protection hidden="1"/>
    </xf>
    <xf numFmtId="0" fontId="0" fillId="26" borderId="6" xfId="0" applyFill="1" applyBorder="1" applyAlignment="1" applyProtection="1">
      <alignment horizontal="right"/>
      <protection hidden="1"/>
    </xf>
    <xf numFmtId="169" fontId="0" fillId="26" borderId="6" xfId="0" applyNumberFormat="1" applyFill="1" applyBorder="1" applyAlignment="1" applyProtection="1">
      <alignment horizontal="right"/>
      <protection hidden="1"/>
    </xf>
    <xf numFmtId="0" fontId="0" fillId="26" borderId="25" xfId="0" applyFill="1" applyBorder="1" applyAlignment="1" applyProtection="1">
      <alignment horizontal="right"/>
      <protection hidden="1"/>
    </xf>
    <xf numFmtId="0" fontId="0" fillId="26" borderId="26" xfId="0" applyFill="1" applyBorder="1" applyAlignment="1" applyProtection="1">
      <alignment horizontal="right"/>
      <protection hidden="1"/>
    </xf>
    <xf numFmtId="169" fontId="0" fillId="26" borderId="26" xfId="0" applyNumberFormat="1" applyFill="1" applyBorder="1" applyAlignment="1" applyProtection="1">
      <alignment horizontal="right"/>
      <protection hidden="1"/>
    </xf>
    <xf numFmtId="0" fontId="0" fillId="26" borderId="20" xfId="0" applyFill="1" applyBorder="1" applyAlignment="1" applyProtection="1">
      <alignment horizontal="right"/>
      <protection hidden="1"/>
    </xf>
    <xf numFmtId="0" fontId="0" fillId="26" borderId="21" xfId="0" applyFill="1" applyBorder="1" applyAlignment="1" applyProtection="1">
      <alignment horizontal="right"/>
      <protection hidden="1"/>
    </xf>
    <xf numFmtId="169" fontId="0" fillId="26" borderId="21" xfId="0" applyNumberFormat="1" applyFill="1" applyBorder="1" applyAlignment="1" applyProtection="1">
      <alignment horizontal="right"/>
      <protection hidden="1"/>
    </xf>
    <xf numFmtId="0" fontId="13" fillId="7" borderId="0" xfId="0" applyFont="1" applyFill="1" applyBorder="1" applyAlignment="1">
      <alignment horizontal="center" vertical="center"/>
    </xf>
    <xf numFmtId="1" fontId="0" fillId="0" borderId="0" xfId="0" applyNumberFormat="1" applyFill="1"/>
    <xf numFmtId="0" fontId="11" fillId="5" borderId="3" xfId="0" quotePrefix="1" applyFont="1" applyFill="1" applyBorder="1" applyAlignment="1">
      <alignment vertical="center"/>
    </xf>
    <xf numFmtId="0" fontId="34" fillId="0" borderId="3" xfId="0" applyFont="1" applyBorder="1" applyAlignment="1">
      <alignment horizontal="left" vertical="center"/>
    </xf>
    <xf numFmtId="0" fontId="15" fillId="0" borderId="0" xfId="0" applyFont="1"/>
    <xf numFmtId="165" fontId="6" fillId="0" borderId="0" xfId="0" applyNumberFormat="1" applyFont="1" applyFill="1" applyBorder="1" applyAlignment="1">
      <alignment horizontal="center" vertical="center"/>
    </xf>
    <xf numFmtId="165" fontId="6" fillId="0" borderId="0" xfId="0" applyNumberFormat="1" applyFont="1" applyFill="1" applyAlignment="1">
      <alignment horizontal="center" vertical="center"/>
    </xf>
    <xf numFmtId="0" fontId="0" fillId="9" borderId="0" xfId="0" applyFill="1" applyAlignment="1" applyProtection="1">
      <alignment horizontal="left"/>
      <protection hidden="1"/>
    </xf>
    <xf numFmtId="0" fontId="0" fillId="27" borderId="0" xfId="0" applyFill="1" applyAlignment="1" applyProtection="1">
      <alignment horizontal="left"/>
      <protection hidden="1"/>
    </xf>
    <xf numFmtId="0" fontId="0" fillId="16" borderId="0" xfId="0" applyFill="1" applyAlignment="1" applyProtection="1">
      <alignment horizontal="left"/>
      <protection hidden="1"/>
    </xf>
    <xf numFmtId="0" fontId="28" fillId="0" borderId="0" xfId="0" applyFont="1"/>
    <xf numFmtId="0" fontId="36" fillId="0" borderId="0" xfId="0" applyFont="1"/>
    <xf numFmtId="0" fontId="35" fillId="0" borderId="0" xfId="0" applyFont="1"/>
    <xf numFmtId="0" fontId="9" fillId="0" borderId="9" xfId="0" applyFont="1" applyFill="1" applyBorder="1" applyAlignment="1" applyProtection="1">
      <alignment horizontal="center"/>
      <protection hidden="1"/>
    </xf>
    <xf numFmtId="0" fontId="29" fillId="2" borderId="0" xfId="0" applyFont="1" applyFill="1" applyBorder="1" applyAlignment="1" applyProtection="1">
      <alignment horizontal="center" vertical="top"/>
      <protection hidden="1"/>
    </xf>
    <xf numFmtId="0" fontId="32" fillId="2" borderId="13" xfId="0" applyFont="1" applyFill="1" applyBorder="1" applyAlignment="1" applyProtection="1">
      <alignment horizontal="left" vertical="top"/>
      <protection locked="0"/>
    </xf>
    <xf numFmtId="0" fontId="32" fillId="2" borderId="12" xfId="0" applyFont="1" applyFill="1" applyBorder="1" applyAlignment="1" applyProtection="1">
      <alignment horizontal="left" vertical="top"/>
      <protection locked="0"/>
    </xf>
    <xf numFmtId="0" fontId="24" fillId="4" borderId="0" xfId="0" applyFont="1" applyFill="1" applyBorder="1" applyAlignment="1">
      <alignment horizontal="center"/>
    </xf>
    <xf numFmtId="168" fontId="23" fillId="4" borderId="0" xfId="0" applyNumberFormat="1" applyFont="1" applyFill="1" applyBorder="1" applyAlignment="1">
      <alignment horizontal="right"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cellXfs>
  <cellStyles count="3">
    <cellStyle name="Hyperlink" xfId="2" builtinId="8"/>
    <cellStyle name="Standaard" xfId="0" builtinId="0"/>
    <cellStyle name="Standaard 2" xfId="1" xr:uid="{00000000-0005-0000-0000-000002000000}"/>
  </cellStyles>
  <dxfs count="346">
    <dxf>
      <font>
        <color rgb="FF0070C0"/>
      </font>
    </dxf>
    <dxf>
      <font>
        <color rgb="FF0070C0"/>
      </font>
    </dxf>
    <dxf>
      <font>
        <b/>
        <i val="0"/>
      </font>
    </dxf>
    <dxf>
      <font>
        <b/>
        <i val="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0070C0"/>
      </font>
    </dxf>
    <dxf>
      <font>
        <color rgb="FF0070C0"/>
      </font>
    </dxf>
    <dxf>
      <font>
        <b/>
        <i val="0"/>
      </font>
    </dxf>
    <dxf>
      <font>
        <b/>
        <i val="0"/>
      </font>
    </dxf>
    <dxf>
      <font>
        <color theme="0" tint="-0.14996795556505021"/>
      </font>
    </dxf>
    <dxf>
      <font>
        <color theme="0" tint="-0.24994659260841701"/>
      </font>
    </dxf>
    <dxf>
      <font>
        <color theme="0" tint="-0.14996795556505021"/>
      </font>
    </dxf>
    <dxf>
      <font>
        <color theme="0" tint="-0.14996795556505021"/>
      </font>
    </dxf>
    <dxf>
      <font>
        <color theme="0" tint="-0.14996795556505021"/>
      </font>
    </dxf>
    <dxf>
      <font>
        <color theme="0" tint="-0.14996795556505021"/>
      </font>
    </dxf>
    <dxf>
      <font>
        <color rgb="FFFF0000"/>
      </font>
    </dxf>
    <dxf>
      <font>
        <color theme="0" tint="-0.34998626667073579"/>
      </font>
    </dxf>
    <dxf>
      <font>
        <color rgb="FFFF0000"/>
      </font>
    </dxf>
    <dxf>
      <font>
        <color rgb="FFFF0000"/>
      </font>
    </dxf>
  </dxfs>
  <tableStyles count="0" defaultTableStyle="TableStyleMedium2" defaultPivotStyle="PivotStyleLight16"/>
  <colors>
    <mruColors>
      <color rgb="FFFCFC9E"/>
      <color rgb="FFFFFF99"/>
      <color rgb="FFEA7C02"/>
      <color rgb="FF33CC33"/>
      <color rgb="FF666699"/>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gen\Documents\KPL\Boekhouding\Pirouette%20Boekhouding%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roting summary (backup)"/>
      <sheetName val="Severine"/>
      <sheetName val="Morgane"/>
      <sheetName val="Ledenlijst"/>
      <sheetName val="Openstaand"/>
      <sheetName val="Leden summary"/>
      <sheetName val="Transfert"/>
      <sheetName val="Begroting opvolging"/>
      <sheetName val="Begroting 2016"/>
      <sheetName val="In"/>
      <sheetName val="Uit"/>
      <sheetName val="Kas"/>
      <sheetName val="Facturen"/>
      <sheetName val="Becky Flaming"/>
      <sheetName val="IJs"/>
      <sheetName val="Lidgeld 2016"/>
      <sheetName val="Begroting 2016-2017"/>
      <sheetName val="Uitsplitsing"/>
      <sheetName val="Lidgeld 2017"/>
      <sheetName val="Rooster"/>
      <sheetName val="Events"/>
      <sheetName val="Parameters"/>
      <sheetName val="Trainers"/>
      <sheetName val="Comp"/>
      <sheetName val="Comp TES"/>
      <sheetName val="Begroting"/>
      <sheetName val="Bijlage B"/>
      <sheetName val="Diploma's"/>
      <sheetName val="Lidgeld"/>
      <sheetName val="Volw"/>
      <sheetName val="Clubs"/>
      <sheetName val="Factuur"/>
      <sheetName val="Factuur bedrijven"/>
      <sheetName val="Post-it"/>
      <sheetName val="Comp (2)"/>
    </sheetNames>
    <sheetDataSet>
      <sheetData sheetId="0"/>
      <sheetData sheetId="1"/>
      <sheetData sheetId="2"/>
      <sheetData sheetId="3">
        <row r="1">
          <cell r="C1" t="str">
            <v>AutoSamvgveld</v>
          </cell>
        </row>
        <row r="2">
          <cell r="C2" t="str">
            <v>Abts Laura</v>
          </cell>
        </row>
        <row r="3">
          <cell r="C3" t="str">
            <v>Adams Cindy</v>
          </cell>
        </row>
        <row r="4">
          <cell r="C4" t="str">
            <v>Alexeeva Milana</v>
          </cell>
        </row>
        <row r="5">
          <cell r="C5" t="str">
            <v>Andries Anne</v>
          </cell>
        </row>
        <row r="6">
          <cell r="C6" t="str">
            <v>Andries Martha</v>
          </cell>
        </row>
        <row r="7">
          <cell r="C7" t="str">
            <v>Anrys Anna Gloria</v>
          </cell>
        </row>
        <row r="8">
          <cell r="C8" t="str">
            <v>Babayeva Deniz</v>
          </cell>
        </row>
        <row r="9">
          <cell r="C9" t="str">
            <v>Baeten Léo</v>
          </cell>
        </row>
        <row r="10">
          <cell r="C10" t="str">
            <v>Bahoui Leyla</v>
          </cell>
        </row>
        <row r="11">
          <cell r="C11" t="str">
            <v>Bagioli Irene</v>
          </cell>
        </row>
        <row r="12">
          <cell r="C12" t="str">
            <v>Bagioli Alessandro</v>
          </cell>
        </row>
        <row r="13">
          <cell r="C13" t="str">
            <v>Bakharev Georgy</v>
          </cell>
        </row>
        <row r="14">
          <cell r="C14" t="str">
            <v>Balleux Héloise</v>
          </cell>
        </row>
        <row r="15">
          <cell r="C15" t="str">
            <v>Banken Lanthe</v>
          </cell>
        </row>
        <row r="16">
          <cell r="C16" t="str">
            <v>Bastien Jietske</v>
          </cell>
        </row>
        <row r="17">
          <cell r="C17" t="str">
            <v>Beeckelaers Siebren</v>
          </cell>
        </row>
        <row r="18">
          <cell r="C18" t="str">
            <v>Beeckelaers Yorunn</v>
          </cell>
        </row>
        <row r="19">
          <cell r="C19" t="str">
            <v>Behets Scarlett</v>
          </cell>
        </row>
        <row r="20">
          <cell r="C20" t="str">
            <v>Belen Carrion</v>
          </cell>
        </row>
        <row r="21">
          <cell r="C21" t="str">
            <v>Berger Julia</v>
          </cell>
        </row>
        <row r="22">
          <cell r="C22" t="str">
            <v>Betzema Ilja</v>
          </cell>
        </row>
        <row r="23">
          <cell r="C23" t="str">
            <v>Bocklandt Ansje</v>
          </cell>
        </row>
        <row r="24">
          <cell r="C24" t="str">
            <v>Bodart Gwenaëlle</v>
          </cell>
        </row>
        <row r="25">
          <cell r="C25" t="str">
            <v>Bordalejo Tessa</v>
          </cell>
        </row>
        <row r="26">
          <cell r="C26" t="str">
            <v>Boon Daisy-Milena</v>
          </cell>
        </row>
        <row r="27">
          <cell r="C27" t="str">
            <v>Bonnevie Lucie</v>
          </cell>
        </row>
        <row r="28">
          <cell r="C28" t="str">
            <v>Bonnevie Marie</v>
          </cell>
        </row>
        <row r="29">
          <cell r="C29" t="str">
            <v>Bornauw Vanderlocht Joke</v>
          </cell>
        </row>
        <row r="30">
          <cell r="C30" t="str">
            <v>Bouvier Imre</v>
          </cell>
        </row>
        <row r="31">
          <cell r="C31" t="str">
            <v>Bozkurt Ilayda</v>
          </cell>
        </row>
        <row r="32">
          <cell r="C32" t="str">
            <v>Breesch Sabrina</v>
          </cell>
        </row>
        <row r="33">
          <cell r="C33" t="str">
            <v>Bricchi Belén</v>
          </cell>
        </row>
        <row r="34">
          <cell r="C34" t="str">
            <v>Bricchi Lucia</v>
          </cell>
        </row>
        <row r="35">
          <cell r="C35" t="str">
            <v>Broadley Toby</v>
          </cell>
        </row>
        <row r="36">
          <cell r="C36" t="str">
            <v>Broes Alice</v>
          </cell>
        </row>
        <row r="37">
          <cell r="C37" t="str">
            <v>Bruynseraede Charlotte</v>
          </cell>
        </row>
        <row r="38">
          <cell r="C38" t="str">
            <v>Buckens Maarten</v>
          </cell>
        </row>
        <row r="39">
          <cell r="C39" t="str">
            <v>Butaye Jill</v>
          </cell>
        </row>
        <row r="40">
          <cell r="C40" t="str">
            <v>Buys Marthe</v>
          </cell>
        </row>
        <row r="41">
          <cell r="C41" t="str">
            <v>Cabo Larissa</v>
          </cell>
        </row>
        <row r="42">
          <cell r="C42" t="str">
            <v>Cadot Amandine</v>
          </cell>
        </row>
        <row r="43">
          <cell r="C43" t="str">
            <v>Caers Emma</v>
          </cell>
        </row>
        <row r="44">
          <cell r="C44" t="str">
            <v>Callaerts Lore</v>
          </cell>
        </row>
        <row r="45">
          <cell r="C45" t="str">
            <v>Cartuyvels Debbie</v>
          </cell>
        </row>
        <row r="46">
          <cell r="C46" t="str">
            <v>Castorini-Wang Giulia</v>
          </cell>
        </row>
        <row r="47">
          <cell r="C47" t="str">
            <v>Cattelain Marie</v>
          </cell>
        </row>
        <row r="48">
          <cell r="C48" t="str">
            <v>Celis Kim</v>
          </cell>
        </row>
        <row r="49">
          <cell r="C49" t="str">
            <v>Celis Geert</v>
          </cell>
        </row>
        <row r="50">
          <cell r="C50" t="str">
            <v>Celis Tinne</v>
          </cell>
        </row>
        <row r="51">
          <cell r="C51" t="str">
            <v>Chapelle Camille</v>
          </cell>
        </row>
        <row r="52">
          <cell r="C52" t="str">
            <v>Cherman Alisa</v>
          </cell>
        </row>
        <row r="53">
          <cell r="C53" t="str">
            <v>Cherman Polina</v>
          </cell>
        </row>
        <row r="54">
          <cell r="C54" t="str">
            <v>Chikhi Nouha</v>
          </cell>
        </row>
        <row r="55">
          <cell r="C55" t="str">
            <v>Clayton-Walsh Isabella</v>
          </cell>
        </row>
        <row r="56">
          <cell r="C56" t="str">
            <v>Cleynhens Nadine</v>
          </cell>
        </row>
        <row r="57">
          <cell r="C57" t="str">
            <v>Cloet Evert</v>
          </cell>
        </row>
        <row r="58">
          <cell r="C58" t="str">
            <v>Cockx Felien</v>
          </cell>
        </row>
        <row r="59">
          <cell r="C59" t="str">
            <v>Coenen Maya</v>
          </cell>
        </row>
        <row r="60">
          <cell r="C60" t="str">
            <v>Coenen Rani</v>
          </cell>
        </row>
        <row r="61">
          <cell r="C61" t="str">
            <v>Collart Yana</v>
          </cell>
        </row>
        <row r="62">
          <cell r="C62" t="str">
            <v>Conings Eva</v>
          </cell>
        </row>
        <row r="63">
          <cell r="C63" t="str">
            <v>Coppens Nora</v>
          </cell>
        </row>
        <row r="64">
          <cell r="C64" t="str">
            <v>Coronado Elisa</v>
          </cell>
        </row>
        <row r="65">
          <cell r="C65" t="str">
            <v>Coronado Nathalia</v>
          </cell>
        </row>
        <row r="66">
          <cell r="C66" t="str">
            <v>Cotier Capucine</v>
          </cell>
        </row>
        <row r="67">
          <cell r="C67" t="str">
            <v>Coudron Leonie</v>
          </cell>
        </row>
        <row r="68">
          <cell r="C68" t="str">
            <v>Coutuer Tine</v>
          </cell>
        </row>
        <row r="69">
          <cell r="C69" t="str">
            <v>Crabbé Axana</v>
          </cell>
        </row>
        <row r="70">
          <cell r="C70" t="str">
            <v>Crabbé Kirina</v>
          </cell>
        </row>
        <row r="71">
          <cell r="C71" t="str">
            <v>Craninckx Julie</v>
          </cell>
        </row>
        <row r="72">
          <cell r="C72" t="str">
            <v>Creemers Emily</v>
          </cell>
        </row>
        <row r="73">
          <cell r="C73" t="str">
            <v>Crossman Alice</v>
          </cell>
        </row>
        <row r="74">
          <cell r="C74" t="str">
            <v>Damman Christelle</v>
          </cell>
        </row>
        <row r="75">
          <cell r="C75" t="str">
            <v>Dahin Moé</v>
          </cell>
        </row>
        <row r="76">
          <cell r="C76" t="str">
            <v>Dautovo Sabrina</v>
          </cell>
        </row>
        <row r="77">
          <cell r="C77" t="str">
            <v>De Clercq Nadiel</v>
          </cell>
        </row>
        <row r="78">
          <cell r="C78" t="str">
            <v>De Coster Wendy</v>
          </cell>
        </row>
        <row r="79">
          <cell r="C79" t="str">
            <v>De Gryse Zoë</v>
          </cell>
        </row>
        <row r="80">
          <cell r="C80" t="str">
            <v>De Houwer Margot</v>
          </cell>
        </row>
        <row r="81">
          <cell r="C81" t="str">
            <v>De Rydt Marieke</v>
          </cell>
        </row>
        <row r="82">
          <cell r="C82" t="str">
            <v>De Saegher Eline</v>
          </cell>
        </row>
        <row r="83">
          <cell r="C83" t="str">
            <v>De Saegher Lisa</v>
          </cell>
        </row>
        <row r="84">
          <cell r="C84" t="str">
            <v>Debruyn Lotte</v>
          </cell>
        </row>
        <row r="85">
          <cell r="C85" t="str">
            <v>Deckers Faith</v>
          </cell>
        </row>
        <row r="86">
          <cell r="C86" t="str">
            <v>Decoster Anita</v>
          </cell>
        </row>
        <row r="87">
          <cell r="C87" t="str">
            <v>Deforce Sophie</v>
          </cell>
        </row>
        <row r="88">
          <cell r="C88" t="str">
            <v>Delapaut Oriane</v>
          </cell>
        </row>
        <row r="89">
          <cell r="C89" t="str">
            <v>Delapaut Sophie</v>
          </cell>
        </row>
        <row r="90">
          <cell r="C90" t="str">
            <v>Deleau Caroline</v>
          </cell>
        </row>
        <row r="91">
          <cell r="C91" t="str">
            <v>Demoulin Sophie</v>
          </cell>
        </row>
        <row r="92">
          <cell r="C92" t="str">
            <v>Denison Fanny</v>
          </cell>
        </row>
        <row r="93">
          <cell r="C93" t="str">
            <v>Denutte Louise</v>
          </cell>
        </row>
        <row r="94">
          <cell r="C94" t="str">
            <v>Denys Astrid</v>
          </cell>
        </row>
        <row r="95">
          <cell r="C95" t="str">
            <v>Derluyn Suvi</v>
          </cell>
        </row>
        <row r="96">
          <cell r="C96" t="str">
            <v>Deroover Alexandra</v>
          </cell>
        </row>
        <row r="97">
          <cell r="C97" t="str">
            <v>Detaeye Eléonore</v>
          </cell>
        </row>
        <row r="98">
          <cell r="C98" t="str">
            <v>Dosselaere Roos</v>
          </cell>
        </row>
        <row r="99">
          <cell r="C99" t="str">
            <v>Dossche Julie</v>
          </cell>
        </row>
        <row r="100">
          <cell r="C100" t="str">
            <v>Dillaerts Kim</v>
          </cell>
        </row>
        <row r="101">
          <cell r="C101" t="str">
            <v>Döring Aiko</v>
          </cell>
        </row>
        <row r="102">
          <cell r="C102" t="str">
            <v>Döring Lilly</v>
          </cell>
        </row>
        <row r="103">
          <cell r="C103" t="str">
            <v>Dreumont Margot</v>
          </cell>
        </row>
        <row r="104">
          <cell r="C104" t="str">
            <v>Eelen Fien</v>
          </cell>
        </row>
        <row r="105">
          <cell r="C105" t="str">
            <v>Engelen Daphne</v>
          </cell>
        </row>
        <row r="106">
          <cell r="C106" t="str">
            <v>Fabry Emma</v>
          </cell>
        </row>
        <row r="107">
          <cell r="C107" t="str">
            <v>Feitz Miroslav</v>
          </cell>
        </row>
        <row r="108">
          <cell r="C108" t="str">
            <v>Feitz Yann</v>
          </cell>
        </row>
        <row r="109">
          <cell r="C109" t="str">
            <v>Ferré Camille</v>
          </cell>
        </row>
        <row r="110">
          <cell r="C110" t="str">
            <v>Flaming Becky</v>
          </cell>
        </row>
        <row r="111">
          <cell r="C111" t="str">
            <v>Frederickx Amber</v>
          </cell>
        </row>
        <row r="112">
          <cell r="C112" t="str">
            <v>Frei Emilie</v>
          </cell>
        </row>
        <row r="113">
          <cell r="C113" t="str">
            <v>Gastmans Aline</v>
          </cell>
        </row>
        <row r="114">
          <cell r="C114" t="str">
            <v>Gastmans Heleen</v>
          </cell>
        </row>
        <row r="115">
          <cell r="C115" t="str">
            <v>Gelders Anne</v>
          </cell>
        </row>
        <row r="116">
          <cell r="C116" t="str">
            <v>Geldof Lynn</v>
          </cell>
        </row>
        <row r="117">
          <cell r="C117" t="str">
            <v>Ghys Charlotte</v>
          </cell>
        </row>
        <row r="118">
          <cell r="C118" t="str">
            <v>Gierasimowicz Gabriela</v>
          </cell>
        </row>
        <row r="119">
          <cell r="C119" t="str">
            <v>Gierasimowicz Isabella</v>
          </cell>
        </row>
        <row r="120">
          <cell r="C120" t="str">
            <v>Gobert Maya</v>
          </cell>
        </row>
        <row r="121">
          <cell r="C121" t="str">
            <v>Goda Noa</v>
          </cell>
        </row>
        <row r="122">
          <cell r="C122" t="str">
            <v>Goderis Emma</v>
          </cell>
        </row>
        <row r="123">
          <cell r="C123" t="str">
            <v>Goedhuys Annelies</v>
          </cell>
        </row>
        <row r="124">
          <cell r="C124" t="str">
            <v>Goris Nina</v>
          </cell>
        </row>
        <row r="125">
          <cell r="C125" t="str">
            <v>Gorissen Emilie</v>
          </cell>
        </row>
        <row r="126">
          <cell r="C126" t="str">
            <v>Gosset Manon Olessia</v>
          </cell>
        </row>
        <row r="127">
          <cell r="C127" t="str">
            <v>Goyvaerts Binke</v>
          </cell>
        </row>
        <row r="128">
          <cell r="C128" t="str">
            <v>Goyvaerts Ciska</v>
          </cell>
        </row>
        <row r="129">
          <cell r="C129" t="str">
            <v>Goyvaerts Andes</v>
          </cell>
        </row>
        <row r="130">
          <cell r="C130" t="str">
            <v>Granata Beatrice</v>
          </cell>
        </row>
        <row r="131">
          <cell r="C131" t="str">
            <v>Guerreiro-Alho Manon</v>
          </cell>
        </row>
        <row r="132">
          <cell r="C132" t="str">
            <v>Hajnal Karlien</v>
          </cell>
        </row>
        <row r="133">
          <cell r="C133" t="str">
            <v>Harkat Maité</v>
          </cell>
        </row>
        <row r="134">
          <cell r="C134" t="str">
            <v>Hendrickx Isabeau</v>
          </cell>
        </row>
        <row r="135">
          <cell r="C135" t="str">
            <v>Hendriks Charlotta</v>
          </cell>
        </row>
        <row r="136">
          <cell r="C136" t="str">
            <v>Hendrickx Amber</v>
          </cell>
        </row>
        <row r="137">
          <cell r="C137" t="str">
            <v>Hendrikx Nanou</v>
          </cell>
        </row>
        <row r="138">
          <cell r="C138" t="str">
            <v>Henseler Sofie</v>
          </cell>
        </row>
        <row r="139">
          <cell r="C139" t="str">
            <v>Hermans Marie</v>
          </cell>
        </row>
        <row r="140">
          <cell r="C140" t="str">
            <v>Hoornaert Flor</v>
          </cell>
        </row>
        <row r="141">
          <cell r="C141" t="str">
            <v>Hoornstra Vert Ineke</v>
          </cell>
        </row>
        <row r="142">
          <cell r="C142" t="str">
            <v>Hoornstra Vert Saskia</v>
          </cell>
        </row>
        <row r="143">
          <cell r="C143" t="str">
            <v>Howe Patricia</v>
          </cell>
        </row>
        <row r="144">
          <cell r="C144" t="str">
            <v>Huens Jitse</v>
          </cell>
        </row>
        <row r="145">
          <cell r="C145" t="str">
            <v>Huyskens Manon</v>
          </cell>
        </row>
        <row r="146">
          <cell r="C146" t="str">
            <v>Huyskens Océane</v>
          </cell>
        </row>
        <row r="147">
          <cell r="C147" t="str">
            <v>Ibrahim Farah</v>
          </cell>
        </row>
        <row r="148">
          <cell r="C148" t="str">
            <v>Imbrechts Valesca</v>
          </cell>
        </row>
        <row r="149">
          <cell r="C149" t="str">
            <v>Ivankovich Anaïs</v>
          </cell>
        </row>
        <row r="150">
          <cell r="C150" t="str">
            <v>Jacob Davina</v>
          </cell>
        </row>
        <row r="151">
          <cell r="C151" t="str">
            <v>Jacobs Eveline</v>
          </cell>
        </row>
        <row r="152">
          <cell r="C152" t="str">
            <v>Jacobs Karolien</v>
          </cell>
        </row>
        <row r="153">
          <cell r="C153" t="str">
            <v>Jacobs Valérie</v>
          </cell>
        </row>
        <row r="154">
          <cell r="C154" t="str">
            <v>Jämsä Klaara</v>
          </cell>
        </row>
        <row r="155">
          <cell r="C155" t="str">
            <v>Jespers Shania</v>
          </cell>
        </row>
        <row r="156">
          <cell r="C156" t="str">
            <v>Jorissen Zare</v>
          </cell>
        </row>
        <row r="157">
          <cell r="C157" t="str">
            <v>Joye Lisa</v>
          </cell>
        </row>
        <row r="158">
          <cell r="C158" t="str">
            <v>Kalfs Laura</v>
          </cell>
        </row>
        <row r="159">
          <cell r="C159" t="str">
            <v xml:space="preserve">Kaluzniak  Gabriella </v>
          </cell>
        </row>
        <row r="160">
          <cell r="C160" t="str">
            <v>Kapinga Rebecca</v>
          </cell>
        </row>
        <row r="161">
          <cell r="C161" t="str">
            <v>Karpov-Bak Natalya</v>
          </cell>
        </row>
        <row r="162">
          <cell r="C162" t="str">
            <v>Kelecom Enzo</v>
          </cell>
        </row>
        <row r="163">
          <cell r="C163" t="str">
            <v>Kesteman Charlotte</v>
          </cell>
        </row>
        <row r="164">
          <cell r="C164" t="str">
            <v>Kerlik Lukas</v>
          </cell>
        </row>
        <row r="165">
          <cell r="C165" t="str">
            <v>Kerlikova Simona</v>
          </cell>
        </row>
        <row r="166">
          <cell r="C166" t="str">
            <v>Kiraly Caro</v>
          </cell>
        </row>
        <row r="167">
          <cell r="C167" t="str">
            <v>Klein Kimberly</v>
          </cell>
        </row>
        <row r="168">
          <cell r="C168" t="str">
            <v>Knops Lémoni</v>
          </cell>
        </row>
        <row r="169">
          <cell r="C169" t="str">
            <v>Korpacka Bartek</v>
          </cell>
        </row>
        <row r="170">
          <cell r="C170" t="str">
            <v>Kotiranta Valentina</v>
          </cell>
        </row>
        <row r="171">
          <cell r="C171" t="str">
            <v>Kublova Tereza</v>
          </cell>
        </row>
        <row r="172">
          <cell r="C172" t="str">
            <v>Krouglov Denis</v>
          </cell>
        </row>
        <row r="173">
          <cell r="C173" t="str">
            <v>Krouglova Nastya</v>
          </cell>
        </row>
        <row r="174">
          <cell r="C174" t="str">
            <v>Laneau Annabel</v>
          </cell>
        </row>
        <row r="175">
          <cell r="C175" t="str">
            <v>Laenens Dieter</v>
          </cell>
        </row>
        <row r="176">
          <cell r="C176" t="str">
            <v>Lauwers Mirthe</v>
          </cell>
        </row>
        <row r="177">
          <cell r="C177" t="str">
            <v>Lebesque Charlotte</v>
          </cell>
        </row>
        <row r="178">
          <cell r="C178" t="str">
            <v>Lebrun Bo</v>
          </cell>
        </row>
        <row r="179">
          <cell r="C179" t="str">
            <v>Lebrun Lobke</v>
          </cell>
        </row>
        <row r="180">
          <cell r="C180" t="str">
            <v>Leleu Anissia</v>
          </cell>
        </row>
        <row r="181">
          <cell r="C181" t="str">
            <v>Leleu Max</v>
          </cell>
        </row>
        <row r="182">
          <cell r="C182" t="str">
            <v>Leonhardt Lieke</v>
          </cell>
        </row>
        <row r="183">
          <cell r="C183" t="str">
            <v>Letroye Elodie</v>
          </cell>
        </row>
        <row r="184">
          <cell r="C184" t="str">
            <v>Libert Yazmine</v>
          </cell>
        </row>
        <row r="185">
          <cell r="C185" t="str">
            <v>Liebens Henri</v>
          </cell>
        </row>
        <row r="186">
          <cell r="C186" t="str">
            <v>Lissens Joyce</v>
          </cell>
        </row>
        <row r="187">
          <cell r="C187" t="str">
            <v>Liu Amelie</v>
          </cell>
        </row>
        <row r="188">
          <cell r="C188" t="str">
            <v>Maes Lena</v>
          </cell>
        </row>
        <row r="189">
          <cell r="C189" t="str">
            <v>Maes Maja</v>
          </cell>
        </row>
        <row r="190">
          <cell r="C190" t="str">
            <v>Mammadbeyli Nargiz</v>
          </cell>
        </row>
        <row r="191">
          <cell r="C191" t="str">
            <v>Manand Timothée</v>
          </cell>
        </row>
        <row r="192">
          <cell r="C192" t="str">
            <v>Marchand Mathilde</v>
          </cell>
        </row>
        <row r="193">
          <cell r="C193" t="str">
            <v>Marcil Margaux</v>
          </cell>
        </row>
        <row r="194">
          <cell r="C194" t="str">
            <v>Martin Mayline</v>
          </cell>
        </row>
        <row r="195">
          <cell r="C195" t="str">
            <v>Mawet Maëlle</v>
          </cell>
        </row>
        <row r="196">
          <cell r="C196" t="str">
            <v>Mawet Soline</v>
          </cell>
        </row>
        <row r="197">
          <cell r="C197" t="str">
            <v>Meulemans Cindy</v>
          </cell>
        </row>
        <row r="198">
          <cell r="C198" t="str">
            <v>Meulemans Florine</v>
          </cell>
        </row>
        <row r="199">
          <cell r="C199" t="str">
            <v>Meulemans Juliette</v>
          </cell>
        </row>
        <row r="200">
          <cell r="C200" t="str">
            <v>Meulemans Stella</v>
          </cell>
        </row>
        <row r="201">
          <cell r="C201" t="str">
            <v>Meys Jana</v>
          </cell>
        </row>
        <row r="202">
          <cell r="C202" t="str">
            <v>Meyskens Lara</v>
          </cell>
        </row>
        <row r="203">
          <cell r="C203" t="str">
            <v>Michiels Irenne</v>
          </cell>
        </row>
        <row r="204">
          <cell r="C204" t="str">
            <v>Mikhailian Alice</v>
          </cell>
        </row>
        <row r="205">
          <cell r="C205" t="str">
            <v>Minnoy Debby</v>
          </cell>
        </row>
        <row r="206">
          <cell r="C206" t="str">
            <v>Minnoy Melissa</v>
          </cell>
        </row>
        <row r="207">
          <cell r="C207" t="str">
            <v>Minnoy Willem</v>
          </cell>
        </row>
        <row r="208">
          <cell r="C208" t="str">
            <v>Moerenhout Cleo</v>
          </cell>
        </row>
        <row r="209">
          <cell r="C209" t="str">
            <v>Motmans Alicia</v>
          </cell>
        </row>
        <row r="210">
          <cell r="C210" t="str">
            <v>Moufti Younes</v>
          </cell>
        </row>
        <row r="211">
          <cell r="C211" t="str">
            <v>Mounsey Aimée Mae</v>
          </cell>
        </row>
        <row r="212">
          <cell r="C212" t="str">
            <v>Muna Evi</v>
          </cell>
        </row>
        <row r="213">
          <cell r="C213" t="str">
            <v>Mukeba Tschimbwanga Zaïna</v>
          </cell>
        </row>
        <row r="214">
          <cell r="C214" t="str">
            <v>Muyldermans Maika</v>
          </cell>
        </row>
        <row r="215">
          <cell r="C215" t="str">
            <v>Neelen Naomi</v>
          </cell>
        </row>
        <row r="216">
          <cell r="C216" t="str">
            <v>Nijs Elga</v>
          </cell>
        </row>
        <row r="217">
          <cell r="C217" t="str">
            <v>Nil Aydemir</v>
          </cell>
        </row>
        <row r="218">
          <cell r="C218" t="str">
            <v>Nishida Yuri</v>
          </cell>
        </row>
        <row r="219">
          <cell r="C219" t="str">
            <v>Nott Chloe</v>
          </cell>
        </row>
        <row r="220">
          <cell r="C220" t="str">
            <v>Novoseltsev Alexandra</v>
          </cell>
        </row>
        <row r="221">
          <cell r="C221" t="str">
            <v>Olendzka Monika</v>
          </cell>
        </row>
        <row r="222">
          <cell r="C222" t="str">
            <v>Ollivier Linne</v>
          </cell>
        </row>
        <row r="223">
          <cell r="C223" t="str">
            <v>Onogbe Laurine</v>
          </cell>
        </row>
        <row r="224">
          <cell r="C224" t="str">
            <v>Otte Valentine</v>
          </cell>
        </row>
        <row r="225">
          <cell r="C225" t="str">
            <v>Otzer Kim</v>
          </cell>
        </row>
        <row r="226">
          <cell r="C226" t="str">
            <v>Paeps Magali</v>
          </cell>
        </row>
        <row r="227">
          <cell r="C227" t="str">
            <v>Pahner Elena</v>
          </cell>
        </row>
        <row r="228">
          <cell r="C228" t="str">
            <v>Pateet Jessika</v>
          </cell>
        </row>
        <row r="229">
          <cell r="C229" t="str">
            <v>Pasqualini Lara</v>
          </cell>
        </row>
        <row r="230">
          <cell r="C230" t="str">
            <v>Parmentiers Anne</v>
          </cell>
        </row>
        <row r="231">
          <cell r="C231" t="str">
            <v>Patca Sandra</v>
          </cell>
        </row>
        <row r="232">
          <cell r="C232" t="str">
            <v>Patout Julie</v>
          </cell>
        </row>
        <row r="233">
          <cell r="C233" t="str">
            <v>Persoon Jasmine</v>
          </cell>
        </row>
        <row r="234">
          <cell r="C234" t="str">
            <v>Phythian Katherine</v>
          </cell>
        </row>
        <row r="235">
          <cell r="C235" t="str">
            <v>Pinzarrone Lily</v>
          </cell>
        </row>
        <row r="236">
          <cell r="C236" t="str">
            <v>Pinzarrone Nina</v>
          </cell>
        </row>
        <row r="237">
          <cell r="C237" t="str">
            <v>Piot Hanne</v>
          </cell>
        </row>
        <row r="238">
          <cell r="C238" t="str">
            <v>Ptacek Aiyu</v>
          </cell>
        </row>
        <row r="239">
          <cell r="C239" t="str">
            <v>Raes Tine</v>
          </cell>
        </row>
        <row r="240">
          <cell r="C240" t="str">
            <v>Raes Lene</v>
          </cell>
        </row>
        <row r="241">
          <cell r="C241" t="str">
            <v>Ramos Daphne</v>
          </cell>
        </row>
        <row r="242">
          <cell r="C242" t="str">
            <v>Ramos Penelope</v>
          </cell>
        </row>
        <row r="243">
          <cell r="C243" t="str">
            <v>Ravoet Saar</v>
          </cell>
        </row>
        <row r="244">
          <cell r="C244" t="str">
            <v>Riskin Loni</v>
          </cell>
        </row>
        <row r="245">
          <cell r="C245" t="str">
            <v>Riskin Peter</v>
          </cell>
        </row>
        <row r="246">
          <cell r="C246" t="str">
            <v>Riskin Yahti</v>
          </cell>
        </row>
        <row r="247">
          <cell r="C247" t="str">
            <v>Robert Tania</v>
          </cell>
        </row>
        <row r="248">
          <cell r="C248" t="str">
            <v>Rodziewicz Adrianna</v>
          </cell>
        </row>
        <row r="249">
          <cell r="C249" t="str">
            <v>Roekens Indra</v>
          </cell>
        </row>
        <row r="250">
          <cell r="C250" t="str">
            <v>Roekers Imke</v>
          </cell>
        </row>
        <row r="251">
          <cell r="C251" t="str">
            <v>Ronnarong Ming</v>
          </cell>
        </row>
        <row r="252">
          <cell r="C252" t="str">
            <v>Ronsmans Laura</v>
          </cell>
        </row>
        <row r="253">
          <cell r="C253" t="str">
            <v>Ronsmans Louise</v>
          </cell>
        </row>
        <row r="254">
          <cell r="C254" t="str">
            <v>Rosetto Gloria</v>
          </cell>
        </row>
        <row r="255">
          <cell r="C255" t="str">
            <v>Rucyahana Adeline</v>
          </cell>
        </row>
        <row r="256">
          <cell r="C256" t="str">
            <v>Russanowski Alison</v>
          </cell>
        </row>
        <row r="257">
          <cell r="C257" t="str">
            <v>Saloranta Venla</v>
          </cell>
        </row>
        <row r="258">
          <cell r="C258" t="str">
            <v>Sans Fuentes Sara Alejandra</v>
          </cell>
        </row>
        <row r="259">
          <cell r="C259" t="str">
            <v>Santermans Noa</v>
          </cell>
        </row>
        <row r="260">
          <cell r="C260" t="str">
            <v>Santocono Samantha</v>
          </cell>
        </row>
        <row r="261">
          <cell r="C261" t="str">
            <v>Sas Amelie</v>
          </cell>
        </row>
        <row r="262">
          <cell r="C262" t="str">
            <v>Sas Jozien</v>
          </cell>
        </row>
        <row r="263">
          <cell r="C263" t="str">
            <v>Schabon Isaura</v>
          </cell>
        </row>
        <row r="264">
          <cell r="C264" t="str">
            <v>Schlicht Kiera</v>
          </cell>
        </row>
        <row r="265">
          <cell r="C265" t="str">
            <v>Schoofs Paula</v>
          </cell>
        </row>
        <row r="266">
          <cell r="C266" t="str">
            <v>Schroyen Jeroen</v>
          </cell>
        </row>
        <row r="267">
          <cell r="C267" t="str">
            <v>Schroyen Jurgen</v>
          </cell>
        </row>
        <row r="268">
          <cell r="C268" t="str">
            <v>Sels Robin</v>
          </cell>
        </row>
        <row r="269">
          <cell r="C269" t="str">
            <v>Sente Stefanie</v>
          </cell>
        </row>
        <row r="270">
          <cell r="C270" t="str">
            <v>Sempels Hanneke</v>
          </cell>
        </row>
        <row r="271">
          <cell r="C271" t="str">
            <v>Sempels Stefanie</v>
          </cell>
        </row>
        <row r="272">
          <cell r="C272" t="str">
            <v>Smits Jennifer</v>
          </cell>
        </row>
        <row r="273">
          <cell r="C273" t="str">
            <v>Simeone Joke</v>
          </cell>
        </row>
        <row r="274">
          <cell r="C274" t="str">
            <v>Smets Estelle</v>
          </cell>
        </row>
        <row r="275">
          <cell r="C275" t="str">
            <v>Smets Nina</v>
          </cell>
        </row>
        <row r="276">
          <cell r="C276" t="str">
            <v>Smolyak Katerina</v>
          </cell>
        </row>
        <row r="277">
          <cell r="C277" t="str">
            <v>Smulders Janne</v>
          </cell>
        </row>
        <row r="278">
          <cell r="C278" t="str">
            <v>Som Andriy</v>
          </cell>
        </row>
        <row r="279">
          <cell r="C279" t="str">
            <v>Sophia Angi</v>
          </cell>
        </row>
        <row r="280">
          <cell r="C280" t="str">
            <v>Sophia Margot</v>
          </cell>
        </row>
        <row r="281">
          <cell r="C281" t="str">
            <v>Soubotko Tatyana</v>
          </cell>
        </row>
        <row r="282">
          <cell r="C282" t="str">
            <v>Spiessens Elke</v>
          </cell>
        </row>
        <row r="283">
          <cell r="C283" t="str">
            <v>Stas Katrijn</v>
          </cell>
        </row>
        <row r="284">
          <cell r="C284" t="str">
            <v>Stewart Leslie</v>
          </cell>
        </row>
        <row r="285">
          <cell r="C285" t="str">
            <v>Stroobants Greet</v>
          </cell>
        </row>
        <row r="286">
          <cell r="C286" t="str">
            <v>Swings Annelies</v>
          </cell>
        </row>
        <row r="287">
          <cell r="C287" t="str">
            <v>Swerts Lieselotte</v>
          </cell>
        </row>
        <row r="288">
          <cell r="C288" t="str">
            <v>Taes Tiffany</v>
          </cell>
        </row>
        <row r="289">
          <cell r="C289" t="str">
            <v>Taymans Tatiana</v>
          </cell>
        </row>
        <row r="290">
          <cell r="C290" t="str">
            <v>Teck Mary-Shiela</v>
          </cell>
        </row>
        <row r="291">
          <cell r="C291" t="str">
            <v>Thauvoye Ulrique</v>
          </cell>
        </row>
        <row r="292">
          <cell r="C292" t="str">
            <v>Thomas Megan</v>
          </cell>
        </row>
        <row r="293">
          <cell r="C293" t="str">
            <v>Tittera Lina</v>
          </cell>
        </row>
        <row r="294">
          <cell r="C294" t="str">
            <v>Tribel Charlotte</v>
          </cell>
        </row>
        <row r="295">
          <cell r="C295" t="str">
            <v>Uyttebroeck Nele</v>
          </cell>
        </row>
        <row r="296">
          <cell r="C296" t="str">
            <v>Vaes Marie</v>
          </cell>
        </row>
        <row r="297">
          <cell r="C297" t="str">
            <v>Van Assche Indra</v>
          </cell>
        </row>
        <row r="298">
          <cell r="C298" t="str">
            <v>Van Assche Kaat</v>
          </cell>
        </row>
        <row r="299">
          <cell r="C299" t="str">
            <v>Van Bruyssel Amber</v>
          </cell>
        </row>
        <row r="300">
          <cell r="C300" t="str">
            <v>Van Bruyssel Margaux</v>
          </cell>
        </row>
        <row r="301">
          <cell r="C301" t="str">
            <v>Van De Catsijne Maria</v>
          </cell>
        </row>
        <row r="302">
          <cell r="C302" t="str">
            <v>Van de Wilde Marie Jeanne</v>
          </cell>
        </row>
        <row r="303">
          <cell r="C303" t="str">
            <v>Van den Bergh Lola</v>
          </cell>
        </row>
        <row r="304">
          <cell r="C304" t="str">
            <v>Van den Bergh Margo</v>
          </cell>
        </row>
        <row r="305">
          <cell r="C305" t="str">
            <v>Van der Donckt Louise</v>
          </cell>
        </row>
        <row r="306">
          <cell r="C306" t="str">
            <v>Van Der Eeken Yvette</v>
          </cell>
        </row>
        <row r="307">
          <cell r="C307" t="str">
            <v>Van der Merwe Amy</v>
          </cell>
        </row>
        <row r="308">
          <cell r="C308" t="str">
            <v>Van der Stappen Chloë</v>
          </cell>
        </row>
        <row r="309">
          <cell r="C309" t="str">
            <v>Van der Velden Monique</v>
          </cell>
        </row>
        <row r="310">
          <cell r="C310" t="str">
            <v>Van Droogenbroeck Kathy</v>
          </cell>
        </row>
        <row r="311">
          <cell r="C311" t="str">
            <v>Van Esch Lisa</v>
          </cell>
        </row>
        <row r="312">
          <cell r="C312" t="str">
            <v>Van Eylen Mackanzie</v>
          </cell>
        </row>
        <row r="313">
          <cell r="C313" t="str">
            <v>Van Haver Jill</v>
          </cell>
        </row>
        <row r="314">
          <cell r="C314" t="str">
            <v>Van Haver Fara</v>
          </cell>
        </row>
        <row r="315">
          <cell r="C315" t="str">
            <v>Van Hove Myrte</v>
          </cell>
        </row>
        <row r="316">
          <cell r="C316" t="str">
            <v>Van Loock Emma</v>
          </cell>
        </row>
        <row r="317">
          <cell r="C317" t="str">
            <v>Van Malleghem Martine</v>
          </cell>
        </row>
        <row r="318">
          <cell r="C318" t="str">
            <v>Van Meerbeeck Sara</v>
          </cell>
        </row>
        <row r="319">
          <cell r="C319" t="str">
            <v>Van Nooten Eveline</v>
          </cell>
        </row>
        <row r="320">
          <cell r="C320" t="str">
            <v>Van Roo Muriël</v>
          </cell>
        </row>
        <row r="321">
          <cell r="C321" t="str">
            <v>Van Puyvelde Astrid</v>
          </cell>
        </row>
        <row r="322">
          <cell r="C322" t="str">
            <v>Vandebergh Morgane</v>
          </cell>
        </row>
        <row r="323">
          <cell r="C323" t="str">
            <v>Vanden Bosch Emilie</v>
          </cell>
        </row>
        <row r="324">
          <cell r="C324" t="str">
            <v>Vanden Bosch Emma</v>
          </cell>
        </row>
        <row r="325">
          <cell r="C325" t="str">
            <v>Vanden Bosch Louise</v>
          </cell>
        </row>
        <row r="326">
          <cell r="C326" t="str">
            <v>Vanden Bosch Olivia</v>
          </cell>
        </row>
        <row r="327">
          <cell r="C327" t="str">
            <v>Vanden Eynde Selena</v>
          </cell>
        </row>
        <row r="328">
          <cell r="C328" t="str">
            <v>Vandenberghen Liesl</v>
          </cell>
        </row>
        <row r="329">
          <cell r="C329" t="str">
            <v>Vandenbroucke Tineke</v>
          </cell>
        </row>
        <row r="330">
          <cell r="C330" t="str">
            <v>Vander Bruggen Dorien</v>
          </cell>
        </row>
        <row r="331">
          <cell r="C331" t="str">
            <v>Vanderlinden Siri</v>
          </cell>
        </row>
        <row r="332">
          <cell r="C332" t="str">
            <v>Vandezande Luana</v>
          </cell>
        </row>
        <row r="333">
          <cell r="C333" t="str">
            <v>Vangoetsenhoven Katja</v>
          </cell>
        </row>
        <row r="334">
          <cell r="C334" t="str">
            <v>Vanhecke Lilas</v>
          </cell>
        </row>
        <row r="335">
          <cell r="C335" t="str">
            <v>Vanhille Sterre</v>
          </cell>
        </row>
        <row r="336">
          <cell r="C336" t="str">
            <v>Vankeirsbilck Jasmine</v>
          </cell>
        </row>
        <row r="337">
          <cell r="C337" t="str">
            <v>Vanmalleghem Margaux</v>
          </cell>
        </row>
        <row r="338">
          <cell r="C338" t="str">
            <v>Vanminsel Lore</v>
          </cell>
        </row>
        <row r="339">
          <cell r="C339" t="str">
            <v>Vannerum Bettina</v>
          </cell>
        </row>
        <row r="340">
          <cell r="C340" t="str">
            <v>Vannerum Celeste</v>
          </cell>
        </row>
      </sheetData>
      <sheetData sheetId="4"/>
      <sheetData sheetId="5">
        <row r="58">
          <cell r="C58">
            <v>42439</v>
          </cell>
        </row>
      </sheetData>
      <sheetData sheetId="6"/>
      <sheetData sheetId="7"/>
      <sheetData sheetId="8"/>
      <sheetData sheetId="9"/>
      <sheetData sheetId="10"/>
      <sheetData sheetId="11"/>
      <sheetData sheetId="12"/>
      <sheetData sheetId="13"/>
      <sheetData sheetId="14"/>
      <sheetData sheetId="15"/>
      <sheetData sheetId="16"/>
      <sheetData sheetId="17">
        <row r="11">
          <cell r="B11" t="str">
            <v>Vorig seizoen</v>
          </cell>
        </row>
      </sheetData>
      <sheetData sheetId="18"/>
      <sheetData sheetId="19"/>
      <sheetData sheetId="20"/>
      <sheetData sheetId="21">
        <row r="13">
          <cell r="C13">
            <v>21</v>
          </cell>
        </row>
      </sheetData>
      <sheetData sheetId="22">
        <row r="9">
          <cell r="B9" t="str">
            <v>Corey Lapaige</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mailto:jatregunna@gmail.com" TargetMode="External"/><Relationship Id="rId7" Type="http://schemas.openxmlformats.org/officeDocument/2006/relationships/hyperlink" Target="mailto:a_angus@yahou.com" TargetMode="External"/><Relationship Id="rId2" Type="http://schemas.openxmlformats.org/officeDocument/2006/relationships/hyperlink" Target="mailto:Rc4Em@aol.com" TargetMode="External"/><Relationship Id="rId1" Type="http://schemas.openxmlformats.org/officeDocument/2006/relationships/hyperlink" Target="mailto:tara@fehilly.orangehome.co.uk" TargetMode="External"/><Relationship Id="rId6" Type="http://schemas.openxmlformats.org/officeDocument/2006/relationships/hyperlink" Target="mailto:jeroen.a.prins@me.com" TargetMode="External"/><Relationship Id="rId5" Type="http://schemas.openxmlformats.org/officeDocument/2006/relationships/hyperlink" Target="mailto:ej.vdberg79@gmail.com" TargetMode="External"/><Relationship Id="rId4" Type="http://schemas.openxmlformats.org/officeDocument/2006/relationships/hyperlink" Target="mailto:christineaharper@hotmail.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129"/>
  <sheetViews>
    <sheetView tabSelected="1" topLeftCell="A255" zoomScaleNormal="100" workbookViewId="0">
      <selection activeCell="E259" sqref="E259"/>
    </sheetView>
  </sheetViews>
  <sheetFormatPr defaultColWidth="9.140625" defaultRowHeight="15" zeroHeight="1" x14ac:dyDescent="0.25"/>
  <cols>
    <col min="1" max="1" width="3.7109375" style="117" customWidth="1"/>
    <col min="2" max="2" width="16.7109375" style="113" customWidth="1"/>
    <col min="3" max="3" width="4.7109375" style="116" customWidth="1"/>
    <col min="4" max="4" width="10.7109375" style="115" customWidth="1"/>
    <col min="5" max="5" width="32.7109375" style="113" customWidth="1"/>
    <col min="6" max="6" width="30.7109375" style="113" customWidth="1"/>
    <col min="7" max="7" width="14.7109375" style="114" hidden="1" customWidth="1"/>
    <col min="8" max="8" width="14.7109375" style="113" hidden="1" customWidth="1"/>
    <col min="9" max="9" width="25.140625" style="113" bestFit="1" customWidth="1"/>
    <col min="10" max="10" width="16.85546875" style="113" bestFit="1" customWidth="1"/>
    <col min="11" max="11" width="50.7109375" style="113" customWidth="1"/>
    <col min="12" max="12" width="15.85546875" style="113" bestFit="1" customWidth="1"/>
    <col min="13" max="16384" width="9.140625" style="113"/>
  </cols>
  <sheetData>
    <row r="1" spans="1:11" hidden="1" x14ac:dyDescent="0.25">
      <c r="A1" s="117" t="s">
        <v>0</v>
      </c>
      <c r="B1" s="113" t="s">
        <v>0</v>
      </c>
      <c r="C1" s="116" t="s">
        <v>585</v>
      </c>
      <c r="D1" s="115" t="s">
        <v>45</v>
      </c>
      <c r="E1" s="113" t="s">
        <v>584</v>
      </c>
      <c r="F1" s="113" t="s">
        <v>10</v>
      </c>
      <c r="G1" s="114" t="s">
        <v>655</v>
      </c>
      <c r="H1" s="113" t="s">
        <v>654</v>
      </c>
      <c r="I1" s="113" t="s">
        <v>653</v>
      </c>
    </row>
    <row r="2" spans="1:11" hidden="1" x14ac:dyDescent="0.25">
      <c r="A2" s="145" t="str">
        <f t="shared" ref="A2:A65" si="0">E2</f>
        <v>ADAMS Emma</v>
      </c>
      <c r="B2" s="113" t="str">
        <f t="shared" ref="B2:B65" si="1">IF($F$256="B competition",G2,IF($F$256="A competition",H2,I2))</f>
        <v>INO Girls A</v>
      </c>
      <c r="C2" s="116" t="s">
        <v>590</v>
      </c>
      <c r="D2" s="115" t="s">
        <v>3</v>
      </c>
      <c r="E2" s="113" t="s">
        <v>187</v>
      </c>
      <c r="F2" s="113" t="s">
        <v>580</v>
      </c>
      <c r="G2" s="114" t="s">
        <v>659</v>
      </c>
      <c r="H2" s="113" t="s">
        <v>682</v>
      </c>
      <c r="I2" s="113" t="s">
        <v>708</v>
      </c>
    </row>
    <row r="3" spans="1:11" hidden="1" x14ac:dyDescent="0.25">
      <c r="A3" s="145" t="str">
        <f t="shared" si="0"/>
        <v>AERTS Britt</v>
      </c>
      <c r="B3" s="113" t="str">
        <f t="shared" si="1"/>
        <v>BNO Girls B</v>
      </c>
      <c r="C3" s="116" t="s">
        <v>590</v>
      </c>
      <c r="D3" s="115" t="s">
        <v>8</v>
      </c>
      <c r="E3" s="113" t="s">
        <v>188</v>
      </c>
      <c r="F3" s="113" t="s">
        <v>570</v>
      </c>
      <c r="G3" s="114" t="s">
        <v>660</v>
      </c>
      <c r="H3" s="113" t="s">
        <v>41</v>
      </c>
      <c r="I3" s="113" t="s">
        <v>713</v>
      </c>
    </row>
    <row r="4" spans="1:11" hidden="1" x14ac:dyDescent="0.25">
      <c r="A4" s="145" t="str">
        <f t="shared" si="0"/>
        <v>AKBAY Rana</v>
      </c>
      <c r="B4" s="113" t="str">
        <f t="shared" si="1"/>
        <v>JUN Ladies A</v>
      </c>
      <c r="C4" s="116" t="s">
        <v>590</v>
      </c>
      <c r="D4" s="115" t="s">
        <v>3</v>
      </c>
      <c r="E4" s="113" t="s">
        <v>189</v>
      </c>
      <c r="F4" s="113" t="s">
        <v>650</v>
      </c>
      <c r="G4" s="114" t="s">
        <v>661</v>
      </c>
      <c r="H4" s="113" t="s">
        <v>684</v>
      </c>
      <c r="I4" s="113" t="s">
        <v>704</v>
      </c>
    </row>
    <row r="5" spans="1:11" hidden="1" x14ac:dyDescent="0.25">
      <c r="A5" s="145" t="str">
        <f t="shared" si="0"/>
        <v>ALENIS Joannie</v>
      </c>
      <c r="B5" s="113" t="str">
        <f t="shared" si="1"/>
        <v>INO Girls A</v>
      </c>
      <c r="C5" s="116" t="s">
        <v>590</v>
      </c>
      <c r="D5" s="115" t="s">
        <v>43</v>
      </c>
      <c r="E5" s="113" t="s">
        <v>190</v>
      </c>
      <c r="F5" s="113" t="s">
        <v>648</v>
      </c>
      <c r="G5" s="114" t="s">
        <v>659</v>
      </c>
      <c r="H5" s="113" t="s">
        <v>683</v>
      </c>
      <c r="I5" s="113" t="s">
        <v>705</v>
      </c>
    </row>
    <row r="6" spans="1:11" hidden="1" x14ac:dyDescent="0.25">
      <c r="A6" s="145" t="str">
        <f t="shared" si="0"/>
        <v>ALEXEEVA Milana</v>
      </c>
      <c r="B6" s="113" t="str">
        <f t="shared" si="1"/>
        <v>INO Girls A</v>
      </c>
      <c r="C6" s="116" t="s">
        <v>590</v>
      </c>
      <c r="D6" s="115" t="s">
        <v>2</v>
      </c>
      <c r="E6" s="113" t="s">
        <v>191</v>
      </c>
      <c r="F6" s="113" t="s">
        <v>645</v>
      </c>
      <c r="G6" s="114" t="s">
        <v>659</v>
      </c>
      <c r="H6" s="113" t="s">
        <v>683</v>
      </c>
      <c r="I6" s="113" t="s">
        <v>705</v>
      </c>
    </row>
    <row r="7" spans="1:11" hidden="1" x14ac:dyDescent="0.25">
      <c r="A7" s="145" t="str">
        <f t="shared" si="0"/>
        <v>AMOR Malaak</v>
      </c>
      <c r="B7" s="113" t="str">
        <f t="shared" si="1"/>
        <v>MIN Girls</v>
      </c>
      <c r="C7" s="116" t="s">
        <v>590</v>
      </c>
      <c r="D7" s="115" t="s">
        <v>6</v>
      </c>
      <c r="E7" s="113" t="s">
        <v>192</v>
      </c>
      <c r="F7" s="113" t="s">
        <v>643</v>
      </c>
      <c r="G7" s="114" t="s">
        <v>674</v>
      </c>
      <c r="H7" s="113" t="s">
        <v>41</v>
      </c>
      <c r="I7" s="114" t="s">
        <v>714</v>
      </c>
    </row>
    <row r="8" spans="1:11" hidden="1" x14ac:dyDescent="0.25">
      <c r="A8" s="145" t="str">
        <f t="shared" si="0"/>
        <v>ANDRUETAN Jeanne</v>
      </c>
      <c r="B8" s="113" t="str">
        <f t="shared" si="1"/>
        <v>INO Girls B</v>
      </c>
      <c r="C8" s="116" t="s">
        <v>590</v>
      </c>
      <c r="D8" s="115" t="s">
        <v>6</v>
      </c>
      <c r="E8" s="113" t="s">
        <v>193</v>
      </c>
      <c r="F8" s="113" t="s">
        <v>640</v>
      </c>
      <c r="G8" s="114" t="s">
        <v>662</v>
      </c>
      <c r="H8" s="113" t="s">
        <v>41</v>
      </c>
      <c r="I8" s="113" t="s">
        <v>715</v>
      </c>
    </row>
    <row r="9" spans="1:11" hidden="1" x14ac:dyDescent="0.25">
      <c r="A9" s="145" t="str">
        <f t="shared" si="0"/>
        <v>ANGELOVA Renata</v>
      </c>
      <c r="B9" s="113" t="str">
        <f t="shared" si="1"/>
        <v>MIN Girls</v>
      </c>
      <c r="C9" s="116" t="s">
        <v>590</v>
      </c>
      <c r="D9" s="115" t="s">
        <v>7</v>
      </c>
      <c r="E9" s="113" t="s">
        <v>194</v>
      </c>
      <c r="F9" s="113" t="s">
        <v>575</v>
      </c>
      <c r="G9" s="114" t="s">
        <v>674</v>
      </c>
      <c r="H9" s="113" t="s">
        <v>41</v>
      </c>
      <c r="I9" s="114" t="s">
        <v>714</v>
      </c>
    </row>
    <row r="10" spans="1:11" hidden="1" x14ac:dyDescent="0.25">
      <c r="A10" s="145" t="str">
        <f t="shared" si="0"/>
        <v>ARICKX Loïs</v>
      </c>
      <c r="B10" s="113" t="str">
        <f t="shared" si="1"/>
        <v>SEN Ladies A</v>
      </c>
      <c r="C10" s="116" t="s">
        <v>590</v>
      </c>
      <c r="D10" s="115" t="s">
        <v>4</v>
      </c>
      <c r="E10" s="113" t="s">
        <v>195</v>
      </c>
      <c r="F10" s="113" t="s">
        <v>636</v>
      </c>
      <c r="G10" s="114" t="s">
        <v>676</v>
      </c>
      <c r="H10" s="113" t="s">
        <v>686</v>
      </c>
      <c r="I10" s="113" t="s">
        <v>706</v>
      </c>
      <c r="K10" s="131"/>
    </row>
    <row r="11" spans="1:11" hidden="1" x14ac:dyDescent="0.25">
      <c r="A11" s="145" t="str">
        <f t="shared" si="0"/>
        <v>AUDENAERT Feebe</v>
      </c>
      <c r="B11" s="113" t="str">
        <f t="shared" si="1"/>
        <v>ANO Girls A</v>
      </c>
      <c r="C11" s="116" t="s">
        <v>590</v>
      </c>
      <c r="D11" s="115" t="s">
        <v>3</v>
      </c>
      <c r="E11" s="113" t="s">
        <v>196</v>
      </c>
      <c r="F11" s="113" t="s">
        <v>635</v>
      </c>
      <c r="G11" s="114" t="s">
        <v>664</v>
      </c>
      <c r="H11" s="113" t="s">
        <v>683</v>
      </c>
      <c r="I11" s="113" t="s">
        <v>705</v>
      </c>
      <c r="K11" s="131"/>
    </row>
    <row r="12" spans="1:11" hidden="1" x14ac:dyDescent="0.25">
      <c r="A12" s="145" t="str">
        <f t="shared" si="0"/>
        <v>AUDENAERT Luna</v>
      </c>
      <c r="B12" s="113" t="str">
        <f t="shared" si="1"/>
        <v>JUN Ladies A</v>
      </c>
      <c r="C12" s="116" t="s">
        <v>590</v>
      </c>
      <c r="D12" s="115" t="s">
        <v>3</v>
      </c>
      <c r="E12" s="113" t="s">
        <v>197</v>
      </c>
      <c r="F12" s="113" t="s">
        <v>562</v>
      </c>
      <c r="G12" s="114" t="s">
        <v>661</v>
      </c>
      <c r="H12" s="113" t="s">
        <v>684</v>
      </c>
      <c r="I12" s="113" t="s">
        <v>704</v>
      </c>
      <c r="K12" s="131"/>
    </row>
    <row r="13" spans="1:11" hidden="1" x14ac:dyDescent="0.25">
      <c r="A13" s="145" t="str">
        <f t="shared" si="0"/>
        <v>AUSLOOS Manot</v>
      </c>
      <c r="B13" s="113" t="str">
        <f t="shared" si="1"/>
        <v>PRE Girls</v>
      </c>
      <c r="C13" s="116" t="s">
        <v>590</v>
      </c>
      <c r="D13" s="115" t="s">
        <v>3</v>
      </c>
      <c r="E13" s="113" t="s">
        <v>198</v>
      </c>
      <c r="F13" s="113" t="s">
        <v>634</v>
      </c>
      <c r="G13" s="114" t="s">
        <v>417</v>
      </c>
      <c r="H13" s="113" t="s">
        <v>41</v>
      </c>
      <c r="I13" s="114" t="s">
        <v>716</v>
      </c>
      <c r="K13" s="131"/>
    </row>
    <row r="14" spans="1:11" hidden="1" x14ac:dyDescent="0.25">
      <c r="A14" s="145" t="str">
        <f t="shared" si="0"/>
        <v>BAELUS Montana</v>
      </c>
      <c r="B14" s="113" t="str">
        <f t="shared" si="1"/>
        <v>ANO Girls B</v>
      </c>
      <c r="C14" s="116" t="s">
        <v>590</v>
      </c>
      <c r="D14" s="115" t="s">
        <v>8</v>
      </c>
      <c r="E14" s="113" t="s">
        <v>199</v>
      </c>
      <c r="F14" s="113" t="s">
        <v>633</v>
      </c>
      <c r="G14" s="114" t="s">
        <v>665</v>
      </c>
      <c r="H14" s="113" t="s">
        <v>41</v>
      </c>
      <c r="I14" s="113" t="s">
        <v>717</v>
      </c>
      <c r="K14" s="131"/>
    </row>
    <row r="15" spans="1:11" hidden="1" x14ac:dyDescent="0.25">
      <c r="A15" s="145" t="str">
        <f t="shared" si="0"/>
        <v>BAETEN Léo</v>
      </c>
      <c r="B15" s="113" t="str">
        <f t="shared" si="1"/>
        <v>MIN Boys</v>
      </c>
      <c r="C15" s="116" t="s">
        <v>1</v>
      </c>
      <c r="D15" s="115" t="s">
        <v>3</v>
      </c>
      <c r="E15" s="113" t="s">
        <v>200</v>
      </c>
      <c r="F15" s="113" t="s">
        <v>581</v>
      </c>
      <c r="G15" s="114" t="s">
        <v>667</v>
      </c>
      <c r="H15" s="113" t="s">
        <v>41</v>
      </c>
      <c r="I15" s="114" t="s">
        <v>718</v>
      </c>
      <c r="K15" s="131"/>
    </row>
    <row r="16" spans="1:11" hidden="1" x14ac:dyDescent="0.25">
      <c r="A16" s="145" t="str">
        <f t="shared" si="0"/>
        <v>BAGIOLI Irene</v>
      </c>
      <c r="B16" s="113" t="str">
        <f t="shared" si="1"/>
        <v>MIN Girls</v>
      </c>
      <c r="C16" s="116" t="s">
        <v>590</v>
      </c>
      <c r="D16" s="115" t="s">
        <v>48</v>
      </c>
      <c r="E16" s="113" t="s">
        <v>201</v>
      </c>
      <c r="F16" s="113" t="s">
        <v>632</v>
      </c>
      <c r="G16" s="114" t="s">
        <v>674</v>
      </c>
      <c r="H16" s="113" t="s">
        <v>41</v>
      </c>
      <c r="I16" s="114" t="s">
        <v>714</v>
      </c>
      <c r="K16" s="131"/>
    </row>
    <row r="17" spans="1:11" hidden="1" x14ac:dyDescent="0.25">
      <c r="A17" s="145" t="str">
        <f t="shared" si="0"/>
        <v>BALANEAN Laura</v>
      </c>
      <c r="B17" s="113" t="str">
        <f t="shared" si="1"/>
        <v>SEN Ladies A</v>
      </c>
      <c r="C17" s="116" t="s">
        <v>590</v>
      </c>
      <c r="D17" s="115" t="s">
        <v>6</v>
      </c>
      <c r="E17" s="113" t="s">
        <v>202</v>
      </c>
      <c r="F17" s="113" t="s">
        <v>631</v>
      </c>
      <c r="G17" s="114" t="s">
        <v>676</v>
      </c>
      <c r="H17" s="113" t="s">
        <v>685</v>
      </c>
      <c r="I17" s="113" t="s">
        <v>707</v>
      </c>
      <c r="K17" s="131"/>
    </row>
    <row r="18" spans="1:11" hidden="1" x14ac:dyDescent="0.25">
      <c r="A18" s="145" t="str">
        <f t="shared" si="0"/>
        <v>BALLEUX Héloise</v>
      </c>
      <c r="B18" s="113" t="str">
        <f t="shared" si="1"/>
        <v>BNO Girls B</v>
      </c>
      <c r="C18" s="116" t="s">
        <v>590</v>
      </c>
      <c r="D18" s="115" t="s">
        <v>2</v>
      </c>
      <c r="E18" s="113" t="s">
        <v>203</v>
      </c>
      <c r="F18" s="113" t="s">
        <v>630</v>
      </c>
      <c r="G18" s="114" t="s">
        <v>660</v>
      </c>
      <c r="H18" s="113" t="s">
        <v>41</v>
      </c>
      <c r="I18" s="113" t="s">
        <v>713</v>
      </c>
      <c r="K18" s="131"/>
    </row>
    <row r="19" spans="1:11" hidden="1" x14ac:dyDescent="0.25">
      <c r="A19" s="145" t="str">
        <f t="shared" si="0"/>
        <v>BASTIANEN Nena</v>
      </c>
      <c r="B19" s="113" t="str">
        <f t="shared" si="1"/>
        <v>INO Girls A</v>
      </c>
      <c r="C19" s="116" t="s">
        <v>590</v>
      </c>
      <c r="D19" s="115" t="s">
        <v>7</v>
      </c>
      <c r="E19" s="113" t="s">
        <v>204</v>
      </c>
      <c r="F19" s="113" t="s">
        <v>561</v>
      </c>
      <c r="G19" s="114" t="s">
        <v>659</v>
      </c>
      <c r="H19" s="113" t="s">
        <v>682</v>
      </c>
      <c r="I19" s="113" t="s">
        <v>708</v>
      </c>
      <c r="K19" s="131"/>
    </row>
    <row r="20" spans="1:11" hidden="1" x14ac:dyDescent="0.25">
      <c r="A20" s="145" t="str">
        <f t="shared" si="0"/>
        <v>BARRAL CEPEDA Javier</v>
      </c>
      <c r="B20" s="113" t="str">
        <f t="shared" si="1"/>
        <v>ANO Boys B</v>
      </c>
      <c r="C20" s="116" t="s">
        <v>1</v>
      </c>
      <c r="D20" s="115" t="s">
        <v>5</v>
      </c>
      <c r="E20" s="113" t="s">
        <v>205</v>
      </c>
      <c r="F20" s="113" t="s">
        <v>275</v>
      </c>
      <c r="G20" s="114" t="s">
        <v>668</v>
      </c>
      <c r="H20" s="113" t="s">
        <v>41</v>
      </c>
      <c r="I20" s="113" t="s">
        <v>719</v>
      </c>
      <c r="K20" s="131"/>
    </row>
    <row r="21" spans="1:11" hidden="1" x14ac:dyDescent="0.25">
      <c r="A21" s="145" t="str">
        <f t="shared" si="0"/>
        <v>BAUMANS Ilina</v>
      </c>
      <c r="B21" s="113" t="str">
        <f t="shared" si="1"/>
        <v>JUN Ladies A</v>
      </c>
      <c r="C21" s="116" t="s">
        <v>590</v>
      </c>
      <c r="D21" s="115" t="s">
        <v>3</v>
      </c>
      <c r="E21" s="113" t="s">
        <v>206</v>
      </c>
      <c r="F21" s="113" t="s">
        <v>629</v>
      </c>
      <c r="G21" s="114" t="s">
        <v>661</v>
      </c>
      <c r="H21" s="113" t="s">
        <v>685</v>
      </c>
      <c r="I21" s="113" t="s">
        <v>707</v>
      </c>
      <c r="K21" s="131"/>
    </row>
    <row r="22" spans="1:11" hidden="1" x14ac:dyDescent="0.25">
      <c r="A22" s="145" t="str">
        <f t="shared" si="0"/>
        <v>BAUWELEERS Femke</v>
      </c>
      <c r="B22" s="113" t="str">
        <f t="shared" si="1"/>
        <v>MIN Girls</v>
      </c>
      <c r="C22" s="116" t="s">
        <v>590</v>
      </c>
      <c r="D22" s="115" t="s">
        <v>48</v>
      </c>
      <c r="E22" s="113" t="s">
        <v>207</v>
      </c>
      <c r="F22" s="113" t="s">
        <v>628</v>
      </c>
      <c r="G22" s="114" t="s">
        <v>674</v>
      </c>
      <c r="H22" s="113" t="s">
        <v>41</v>
      </c>
      <c r="I22" s="114" t="s">
        <v>714</v>
      </c>
      <c r="K22" s="131"/>
    </row>
    <row r="23" spans="1:11" hidden="1" x14ac:dyDescent="0.25">
      <c r="A23" s="145" t="str">
        <f t="shared" si="0"/>
        <v>BERNAERTS Rosa-Leah</v>
      </c>
      <c r="B23" s="113" t="str">
        <f t="shared" si="1"/>
        <v>INO Girls B</v>
      </c>
      <c r="C23" s="116" t="s">
        <v>590</v>
      </c>
      <c r="D23" s="115" t="s">
        <v>64</v>
      </c>
      <c r="E23" s="113" t="s">
        <v>208</v>
      </c>
      <c r="F23" s="113" t="s">
        <v>583</v>
      </c>
      <c r="G23" s="114" t="s">
        <v>662</v>
      </c>
      <c r="H23" s="113" t="s">
        <v>41</v>
      </c>
      <c r="I23" s="113" t="s">
        <v>715</v>
      </c>
      <c r="K23" s="131"/>
    </row>
    <row r="24" spans="1:11" hidden="1" x14ac:dyDescent="0.25">
      <c r="A24" s="145" t="str">
        <f t="shared" si="0"/>
        <v>BESSOUDNOVA Nica</v>
      </c>
      <c r="B24" s="113" t="str">
        <f t="shared" si="1"/>
        <v>BNO Girls A</v>
      </c>
      <c r="C24" s="116" t="s">
        <v>590</v>
      </c>
      <c r="D24" s="115" t="s">
        <v>5</v>
      </c>
      <c r="E24" s="113" t="s">
        <v>209</v>
      </c>
      <c r="F24" s="113" t="s">
        <v>563</v>
      </c>
      <c r="G24" s="114" t="s">
        <v>666</v>
      </c>
      <c r="H24" s="113" t="s">
        <v>682</v>
      </c>
      <c r="I24" s="113" t="s">
        <v>708</v>
      </c>
      <c r="K24" s="131"/>
    </row>
    <row r="25" spans="1:11" hidden="1" x14ac:dyDescent="0.25">
      <c r="A25" s="145" t="str">
        <f t="shared" si="0"/>
        <v>BOENS Zen</v>
      </c>
      <c r="B25" s="113" t="str">
        <f t="shared" si="1"/>
        <v>INO Boys B</v>
      </c>
      <c r="C25" s="116" t="s">
        <v>1</v>
      </c>
      <c r="D25" s="115" t="s">
        <v>64</v>
      </c>
      <c r="E25" s="113" t="s">
        <v>210</v>
      </c>
      <c r="F25" s="113" t="s">
        <v>627</v>
      </c>
      <c r="G25" s="114" t="s">
        <v>669</v>
      </c>
      <c r="H25" s="113" t="s">
        <v>41</v>
      </c>
      <c r="I25" s="113" t="s">
        <v>720</v>
      </c>
    </row>
    <row r="26" spans="1:11" hidden="1" x14ac:dyDescent="0.25">
      <c r="A26" s="145" t="str">
        <f t="shared" si="0"/>
        <v>BOVEE Sofie</v>
      </c>
      <c r="B26" s="113" t="str">
        <f t="shared" si="1"/>
        <v>BNO Girls B</v>
      </c>
      <c r="C26" s="116" t="s">
        <v>590</v>
      </c>
      <c r="D26" s="115" t="s">
        <v>64</v>
      </c>
      <c r="E26" s="113" t="s">
        <v>211</v>
      </c>
      <c r="F26" s="113" t="s">
        <v>573</v>
      </c>
      <c r="G26" s="114" t="s">
        <v>660</v>
      </c>
      <c r="H26" s="113" t="s">
        <v>41</v>
      </c>
      <c r="I26" s="113" t="s">
        <v>713</v>
      </c>
    </row>
    <row r="27" spans="1:11" hidden="1" x14ac:dyDescent="0.25">
      <c r="A27" s="145" t="str">
        <f t="shared" si="0"/>
        <v>BRAUNE Pauline</v>
      </c>
      <c r="B27" s="113" t="str">
        <f t="shared" si="1"/>
        <v>MIN Girls</v>
      </c>
      <c r="C27" s="116" t="s">
        <v>590</v>
      </c>
      <c r="D27" s="115" t="s">
        <v>5</v>
      </c>
      <c r="E27" s="113" t="s">
        <v>212</v>
      </c>
      <c r="F27" s="113" t="s">
        <v>566</v>
      </c>
      <c r="G27" s="114" t="s">
        <v>674</v>
      </c>
      <c r="H27" s="113" t="s">
        <v>41</v>
      </c>
      <c r="I27" s="114" t="s">
        <v>714</v>
      </c>
    </row>
    <row r="28" spans="1:11" hidden="1" x14ac:dyDescent="0.25">
      <c r="A28" s="145" t="str">
        <f t="shared" si="0"/>
        <v>BRICCHI Belén</v>
      </c>
      <c r="B28" s="113" t="str">
        <f t="shared" si="1"/>
        <v>INO Girls B</v>
      </c>
      <c r="C28" s="116" t="s">
        <v>590</v>
      </c>
      <c r="D28" s="115" t="s">
        <v>2</v>
      </c>
      <c r="E28" s="113" t="s">
        <v>213</v>
      </c>
      <c r="F28" s="113" t="s">
        <v>626</v>
      </c>
      <c r="G28" s="114" t="s">
        <v>662</v>
      </c>
      <c r="H28" s="113" t="s">
        <v>41</v>
      </c>
      <c r="I28" s="113" t="s">
        <v>715</v>
      </c>
    </row>
    <row r="29" spans="1:11" hidden="1" x14ac:dyDescent="0.25">
      <c r="A29" s="145" t="str">
        <f t="shared" si="0"/>
        <v>BROWARNY Déva</v>
      </c>
      <c r="B29" s="113" t="str">
        <f t="shared" si="1"/>
        <v>MIN Girls</v>
      </c>
      <c r="C29" s="116" t="s">
        <v>590</v>
      </c>
      <c r="D29" s="115" t="s">
        <v>17</v>
      </c>
      <c r="E29" s="113" t="s">
        <v>214</v>
      </c>
      <c r="F29" s="113" t="s">
        <v>625</v>
      </c>
      <c r="G29" s="114" t="s">
        <v>674</v>
      </c>
      <c r="H29" s="113" t="s">
        <v>41</v>
      </c>
      <c r="I29" s="114" t="s">
        <v>714</v>
      </c>
    </row>
    <row r="30" spans="1:11" hidden="1" x14ac:dyDescent="0.25">
      <c r="A30" s="145" t="str">
        <f t="shared" si="0"/>
        <v>BUFFELARD Clémence</v>
      </c>
      <c r="B30" s="113" t="str">
        <f t="shared" si="1"/>
        <v>INO Girls A</v>
      </c>
      <c r="C30" s="116" t="s">
        <v>590</v>
      </c>
      <c r="D30" s="115" t="s">
        <v>48</v>
      </c>
      <c r="E30" s="113" t="s">
        <v>215</v>
      </c>
      <c r="F30" s="113" t="s">
        <v>624</v>
      </c>
      <c r="G30" s="114" t="s">
        <v>659</v>
      </c>
      <c r="H30" s="113" t="s">
        <v>682</v>
      </c>
      <c r="I30" s="113" t="s">
        <v>708</v>
      </c>
    </row>
    <row r="31" spans="1:11" hidden="1" x14ac:dyDescent="0.25">
      <c r="A31" s="145" t="str">
        <f t="shared" si="0"/>
        <v>CAELEN Sander</v>
      </c>
      <c r="B31" s="113" t="str">
        <f t="shared" si="1"/>
        <v>BNO Boys A</v>
      </c>
      <c r="C31" s="116" t="s">
        <v>1</v>
      </c>
      <c r="D31" s="115" t="s">
        <v>7</v>
      </c>
      <c r="E31" s="113" t="s">
        <v>216</v>
      </c>
      <c r="F31" s="113" t="s">
        <v>567</v>
      </c>
      <c r="G31" s="114" t="s">
        <v>670</v>
      </c>
      <c r="H31" s="113" t="s">
        <v>687</v>
      </c>
      <c r="I31" s="113" t="s">
        <v>709</v>
      </c>
    </row>
    <row r="32" spans="1:11" hidden="1" x14ac:dyDescent="0.25">
      <c r="A32" s="145" t="str">
        <f t="shared" si="0"/>
        <v>CARLU Aicha</v>
      </c>
      <c r="B32" s="113" t="str">
        <f t="shared" si="1"/>
        <v>JUN Ladies A</v>
      </c>
      <c r="C32" s="116" t="s">
        <v>590</v>
      </c>
      <c r="D32" s="115" t="s">
        <v>34</v>
      </c>
      <c r="E32" s="113" t="s">
        <v>217</v>
      </c>
      <c r="F32" s="113" t="s">
        <v>577</v>
      </c>
      <c r="G32" s="114" t="s">
        <v>661</v>
      </c>
      <c r="H32" s="113" t="s">
        <v>685</v>
      </c>
      <c r="I32" s="113" t="s">
        <v>707</v>
      </c>
    </row>
    <row r="33" spans="1:9" hidden="1" x14ac:dyDescent="0.25">
      <c r="A33" s="145" t="str">
        <f t="shared" si="0"/>
        <v>CASTORINI Giulia</v>
      </c>
      <c r="B33" s="113" t="str">
        <f t="shared" si="1"/>
        <v>SEN Ladies A</v>
      </c>
      <c r="C33" s="116" t="s">
        <v>590</v>
      </c>
      <c r="D33" s="115" t="s">
        <v>6</v>
      </c>
      <c r="E33" s="113" t="s">
        <v>218</v>
      </c>
      <c r="F33" s="113" t="s">
        <v>623</v>
      </c>
      <c r="G33" s="114" t="s">
        <v>676</v>
      </c>
      <c r="H33" s="113" t="s">
        <v>684</v>
      </c>
      <c r="I33" s="113" t="s">
        <v>704</v>
      </c>
    </row>
    <row r="34" spans="1:9" hidden="1" x14ac:dyDescent="0.25">
      <c r="A34" s="145" t="str">
        <f t="shared" si="0"/>
        <v>CERRADA Vanessa</v>
      </c>
      <c r="B34" s="113" t="str">
        <f t="shared" si="1"/>
        <v>INO Girls A</v>
      </c>
      <c r="C34" s="116" t="s">
        <v>590</v>
      </c>
      <c r="D34" s="115" t="s">
        <v>5</v>
      </c>
      <c r="E34" s="113" t="s">
        <v>219</v>
      </c>
      <c r="F34" s="113" t="s">
        <v>622</v>
      </c>
      <c r="G34" s="114" t="s">
        <v>659</v>
      </c>
      <c r="H34" s="113" t="s">
        <v>683</v>
      </c>
      <c r="I34" s="113" t="s">
        <v>705</v>
      </c>
    </row>
    <row r="35" spans="1:9" hidden="1" x14ac:dyDescent="0.25">
      <c r="A35" s="145" t="str">
        <f t="shared" si="0"/>
        <v>CHAÏR Yasmine</v>
      </c>
      <c r="B35" s="113" t="str">
        <f t="shared" si="1"/>
        <v>INO Girls A</v>
      </c>
      <c r="C35" s="116" t="s">
        <v>590</v>
      </c>
      <c r="D35" s="115" t="s">
        <v>6</v>
      </c>
      <c r="E35" s="113" t="s">
        <v>220</v>
      </c>
      <c r="F35" s="113" t="s">
        <v>622</v>
      </c>
      <c r="G35" s="114" t="s">
        <v>659</v>
      </c>
      <c r="H35" s="113" t="s">
        <v>683</v>
      </c>
      <c r="I35" s="113" t="s">
        <v>705</v>
      </c>
    </row>
    <row r="36" spans="1:9" hidden="1" x14ac:dyDescent="0.25">
      <c r="A36" s="145" t="str">
        <f t="shared" si="0"/>
        <v>CHERMAN Alisa</v>
      </c>
      <c r="B36" s="113" t="str">
        <f t="shared" si="1"/>
        <v>INO Girls A</v>
      </c>
      <c r="C36" s="116" t="s">
        <v>590</v>
      </c>
      <c r="D36" s="115" t="s">
        <v>2</v>
      </c>
      <c r="E36" s="113" t="s">
        <v>221</v>
      </c>
      <c r="F36" s="113" t="s">
        <v>621</v>
      </c>
      <c r="G36" s="114" t="s">
        <v>659</v>
      </c>
      <c r="H36" s="113" t="s">
        <v>682</v>
      </c>
      <c r="I36" s="113" t="s">
        <v>708</v>
      </c>
    </row>
    <row r="37" spans="1:9" hidden="1" x14ac:dyDescent="0.25">
      <c r="A37" s="145" t="str">
        <f t="shared" si="0"/>
        <v>CHERMAN Polina</v>
      </c>
      <c r="B37" s="113" t="str">
        <f t="shared" si="1"/>
        <v>ANO Girls A</v>
      </c>
      <c r="C37" s="116" t="s">
        <v>590</v>
      </c>
      <c r="D37" s="115" t="s">
        <v>2</v>
      </c>
      <c r="E37" s="113" t="s">
        <v>222</v>
      </c>
      <c r="F37" s="113" t="s">
        <v>620</v>
      </c>
      <c r="G37" s="114" t="s">
        <v>664</v>
      </c>
      <c r="H37" s="113" t="s">
        <v>684</v>
      </c>
      <c r="I37" s="113" t="s">
        <v>704</v>
      </c>
    </row>
    <row r="38" spans="1:9" hidden="1" x14ac:dyDescent="0.25">
      <c r="A38" s="145" t="str">
        <f t="shared" si="0"/>
        <v>CHRISTAKIS Dimitri</v>
      </c>
      <c r="B38" s="113" t="str">
        <f t="shared" si="1"/>
        <v>INO Boys A</v>
      </c>
      <c r="C38" s="116" t="s">
        <v>1</v>
      </c>
      <c r="D38" s="115" t="s">
        <v>66</v>
      </c>
      <c r="E38" s="113" t="s">
        <v>223</v>
      </c>
      <c r="F38" s="113" t="s">
        <v>619</v>
      </c>
      <c r="G38" s="114" t="s">
        <v>671</v>
      </c>
      <c r="H38" s="113" t="s">
        <v>687</v>
      </c>
      <c r="I38" s="113" t="s">
        <v>709</v>
      </c>
    </row>
    <row r="39" spans="1:9" hidden="1" x14ac:dyDescent="0.25">
      <c r="A39" s="145" t="str">
        <f t="shared" si="0"/>
        <v>CHRISTAKIS Ioana</v>
      </c>
      <c r="B39" s="113" t="str">
        <f t="shared" si="1"/>
        <v>JUN Ladies A</v>
      </c>
      <c r="C39" s="116" t="s">
        <v>590</v>
      </c>
      <c r="D39" s="115" t="s">
        <v>66</v>
      </c>
      <c r="E39" s="113" t="s">
        <v>224</v>
      </c>
      <c r="F39" s="113" t="s">
        <v>618</v>
      </c>
      <c r="G39" s="114" t="s">
        <v>661</v>
      </c>
      <c r="H39" s="113" t="s">
        <v>684</v>
      </c>
      <c r="I39" s="113" t="s">
        <v>704</v>
      </c>
    </row>
    <row r="40" spans="1:9" hidden="1" x14ac:dyDescent="0.25">
      <c r="A40" s="145" t="str">
        <f t="shared" si="0"/>
        <v>CLAESSENS Anneleen</v>
      </c>
      <c r="B40" s="113" t="str">
        <f t="shared" si="1"/>
        <v>INO Girls B</v>
      </c>
      <c r="C40" s="116" t="s">
        <v>590</v>
      </c>
      <c r="D40" s="115" t="s">
        <v>64</v>
      </c>
      <c r="E40" s="113" t="s">
        <v>225</v>
      </c>
      <c r="F40" s="113" t="s">
        <v>617</v>
      </c>
      <c r="G40" s="114" t="s">
        <v>662</v>
      </c>
      <c r="H40" s="113" t="s">
        <v>41</v>
      </c>
      <c r="I40" s="113" t="s">
        <v>715</v>
      </c>
    </row>
    <row r="41" spans="1:9" hidden="1" x14ac:dyDescent="0.25">
      <c r="A41" s="145" t="str">
        <f t="shared" si="0"/>
        <v>COENEN Rani</v>
      </c>
      <c r="B41" s="113" t="str">
        <f t="shared" si="1"/>
        <v>JUN Ladies A</v>
      </c>
      <c r="C41" s="116" t="s">
        <v>590</v>
      </c>
      <c r="D41" s="115" t="s">
        <v>2</v>
      </c>
      <c r="E41" s="113" t="s">
        <v>226</v>
      </c>
      <c r="F41" s="113" t="s">
        <v>578</v>
      </c>
      <c r="G41" s="114" t="s">
        <v>661</v>
      </c>
      <c r="H41" s="113" t="s">
        <v>685</v>
      </c>
      <c r="I41" s="113" t="s">
        <v>707</v>
      </c>
    </row>
    <row r="42" spans="1:9" hidden="1" x14ac:dyDescent="0.25">
      <c r="A42" s="145" t="str">
        <f t="shared" si="0"/>
        <v>COLLART Yana</v>
      </c>
      <c r="B42" s="113" t="str">
        <f t="shared" si="1"/>
        <v>JUN Ladies A</v>
      </c>
      <c r="C42" s="116" t="s">
        <v>590</v>
      </c>
      <c r="D42" s="115" t="s">
        <v>2</v>
      </c>
      <c r="E42" s="113" t="s">
        <v>227</v>
      </c>
      <c r="F42" s="113" t="s">
        <v>616</v>
      </c>
      <c r="G42" s="114" t="s">
        <v>661</v>
      </c>
      <c r="H42" s="113" t="s">
        <v>685</v>
      </c>
      <c r="I42" s="113" t="s">
        <v>707</v>
      </c>
    </row>
    <row r="43" spans="1:9" hidden="1" x14ac:dyDescent="0.25">
      <c r="A43" s="145" t="str">
        <f t="shared" si="0"/>
        <v>COPPENS Beau</v>
      </c>
      <c r="B43" s="113" t="str">
        <f t="shared" si="1"/>
        <v>BNO Boys A</v>
      </c>
      <c r="C43" s="116" t="s">
        <v>1</v>
      </c>
      <c r="D43" s="115" t="s">
        <v>3</v>
      </c>
      <c r="E43" s="113" t="s">
        <v>228</v>
      </c>
      <c r="F43" s="113" t="s">
        <v>569</v>
      </c>
      <c r="G43" s="114" t="s">
        <v>670</v>
      </c>
      <c r="H43" s="113" t="s">
        <v>687</v>
      </c>
      <c r="I43" s="113" t="s">
        <v>709</v>
      </c>
    </row>
    <row r="44" spans="1:9" hidden="1" x14ac:dyDescent="0.25">
      <c r="A44" s="145" t="str">
        <f t="shared" si="0"/>
        <v>COPPENS Nora</v>
      </c>
      <c r="B44" s="113" t="str">
        <f t="shared" si="1"/>
        <v>INO Girls A</v>
      </c>
      <c r="C44" s="116" t="s">
        <v>590</v>
      </c>
      <c r="D44" s="115" t="s">
        <v>3</v>
      </c>
      <c r="E44" s="113" t="s">
        <v>229</v>
      </c>
      <c r="F44" s="113" t="s">
        <v>615</v>
      </c>
      <c r="G44" s="114" t="s">
        <v>659</v>
      </c>
      <c r="H44" s="113" t="s">
        <v>682</v>
      </c>
      <c r="I44" s="113" t="s">
        <v>708</v>
      </c>
    </row>
    <row r="45" spans="1:9" hidden="1" x14ac:dyDescent="0.25">
      <c r="A45" s="145" t="str">
        <f t="shared" si="0"/>
        <v>CORNELIS Ella</v>
      </c>
      <c r="B45" s="113" t="str">
        <f t="shared" si="1"/>
        <v>INO Girls A</v>
      </c>
      <c r="C45" s="116" t="s">
        <v>590</v>
      </c>
      <c r="D45" s="115" t="s">
        <v>43</v>
      </c>
      <c r="E45" s="113" t="s">
        <v>230</v>
      </c>
      <c r="F45" s="113" t="s">
        <v>614</v>
      </c>
      <c r="G45" s="114" t="s">
        <v>659</v>
      </c>
      <c r="H45" s="113" t="s">
        <v>683</v>
      </c>
      <c r="I45" s="113" t="s">
        <v>705</v>
      </c>
    </row>
    <row r="46" spans="1:9" hidden="1" x14ac:dyDescent="0.25">
      <c r="A46" s="145" t="str">
        <f t="shared" si="0"/>
        <v>CORNET Shania</v>
      </c>
      <c r="B46" s="113" t="str">
        <f t="shared" si="1"/>
        <v>JUN Ladies A</v>
      </c>
      <c r="C46" s="116" t="s">
        <v>590</v>
      </c>
      <c r="D46" s="115" t="s">
        <v>6</v>
      </c>
      <c r="E46" s="113" t="s">
        <v>231</v>
      </c>
      <c r="F46" s="113" t="s">
        <v>613</v>
      </c>
      <c r="G46" s="114" t="s">
        <v>661</v>
      </c>
      <c r="H46" s="113" t="s">
        <v>685</v>
      </c>
      <c r="I46" s="113" t="s">
        <v>707</v>
      </c>
    </row>
    <row r="47" spans="1:9" hidden="1" x14ac:dyDescent="0.25">
      <c r="A47" s="145" t="str">
        <f t="shared" si="0"/>
        <v>DAINOTTI Aurélie</v>
      </c>
      <c r="B47" s="113" t="str">
        <f t="shared" si="1"/>
        <v>BNO Girls B</v>
      </c>
      <c r="C47" s="116" t="s">
        <v>590</v>
      </c>
      <c r="D47" s="115" t="s">
        <v>5</v>
      </c>
      <c r="E47" s="113" t="s">
        <v>232</v>
      </c>
      <c r="F47" s="113" t="s">
        <v>612</v>
      </c>
      <c r="G47" s="114" t="s">
        <v>660</v>
      </c>
      <c r="H47" s="113" t="s">
        <v>41</v>
      </c>
      <c r="I47" s="113" t="s">
        <v>713</v>
      </c>
    </row>
    <row r="48" spans="1:9" hidden="1" x14ac:dyDescent="0.25">
      <c r="A48" s="145" t="str">
        <f t="shared" si="0"/>
        <v>DE BACKER Albane</v>
      </c>
      <c r="B48" s="113" t="str">
        <f t="shared" si="1"/>
        <v>JUN Ladies A</v>
      </c>
      <c r="C48" s="116" t="s">
        <v>590</v>
      </c>
      <c r="D48" s="115" t="s">
        <v>4</v>
      </c>
      <c r="E48" s="113" t="s">
        <v>233</v>
      </c>
      <c r="F48" s="113" t="s">
        <v>611</v>
      </c>
      <c r="G48" s="114" t="s">
        <v>661</v>
      </c>
      <c r="H48" s="113" t="s">
        <v>684</v>
      </c>
      <c r="I48" s="113" t="s">
        <v>704</v>
      </c>
    </row>
    <row r="49" spans="1:9" hidden="1" x14ac:dyDescent="0.25">
      <c r="A49" s="145" t="str">
        <f t="shared" si="0"/>
        <v>DE BRAUWER Shadé</v>
      </c>
      <c r="B49" s="113" t="str">
        <f t="shared" si="1"/>
        <v>BNO Girls A</v>
      </c>
      <c r="C49" s="116" t="s">
        <v>590</v>
      </c>
      <c r="D49" s="115" t="s">
        <v>4</v>
      </c>
      <c r="E49" s="113" t="s">
        <v>234</v>
      </c>
      <c r="F49" s="113" t="s">
        <v>610</v>
      </c>
      <c r="G49" s="114" t="s">
        <v>666</v>
      </c>
      <c r="H49" s="113" t="s">
        <v>682</v>
      </c>
      <c r="I49" s="113" t="s">
        <v>708</v>
      </c>
    </row>
    <row r="50" spans="1:9" hidden="1" x14ac:dyDescent="0.25">
      <c r="A50" s="145" t="str">
        <f t="shared" si="0"/>
        <v>DE COCK Alexia</v>
      </c>
      <c r="B50" s="113" t="str">
        <f t="shared" si="1"/>
        <v>MIN Girls</v>
      </c>
      <c r="C50" s="116" t="s">
        <v>590</v>
      </c>
      <c r="D50" s="115" t="s">
        <v>3</v>
      </c>
      <c r="E50" s="113" t="s">
        <v>235</v>
      </c>
      <c r="F50" s="113" t="s">
        <v>579</v>
      </c>
      <c r="G50" s="114" t="s">
        <v>674</v>
      </c>
      <c r="H50" s="113" t="s">
        <v>41</v>
      </c>
      <c r="I50" s="114" t="s">
        <v>714</v>
      </c>
    </row>
    <row r="51" spans="1:9" hidden="1" x14ac:dyDescent="0.25">
      <c r="A51" s="145" t="str">
        <f t="shared" si="0"/>
        <v>DE COSTER Jolien</v>
      </c>
      <c r="B51" s="113" t="str">
        <f t="shared" si="1"/>
        <v>INO Girls B</v>
      </c>
      <c r="C51" s="116" t="s">
        <v>590</v>
      </c>
      <c r="D51" s="115" t="s">
        <v>64</v>
      </c>
      <c r="E51" s="113" t="s">
        <v>236</v>
      </c>
      <c r="F51" s="113" t="s">
        <v>609</v>
      </c>
      <c r="G51" s="114" t="s">
        <v>662</v>
      </c>
      <c r="H51" s="113" t="s">
        <v>41</v>
      </c>
      <c r="I51" s="113" t="s">
        <v>715</v>
      </c>
    </row>
    <row r="52" spans="1:9" hidden="1" x14ac:dyDescent="0.25">
      <c r="A52" s="145" t="str">
        <f t="shared" si="0"/>
        <v>DE COSTER Tineke</v>
      </c>
      <c r="B52" s="113" t="str">
        <f t="shared" si="1"/>
        <v>JUN Ladies A</v>
      </c>
      <c r="C52" s="116" t="s">
        <v>590</v>
      </c>
      <c r="D52" s="115" t="s">
        <v>64</v>
      </c>
      <c r="E52" s="113" t="s">
        <v>564</v>
      </c>
      <c r="F52" s="113" t="s">
        <v>608</v>
      </c>
      <c r="G52" s="114" t="s">
        <v>661</v>
      </c>
      <c r="H52" s="113" t="s">
        <v>685</v>
      </c>
      <c r="I52" s="113" t="s">
        <v>707</v>
      </c>
    </row>
    <row r="53" spans="1:9" hidden="1" x14ac:dyDescent="0.25">
      <c r="A53" s="145" t="str">
        <f t="shared" si="0"/>
        <v>DE GRAEF Line</v>
      </c>
      <c r="B53" s="113" t="str">
        <f t="shared" si="1"/>
        <v>ANO Girls A</v>
      </c>
      <c r="C53" s="116" t="s">
        <v>590</v>
      </c>
      <c r="D53" s="115" t="s">
        <v>7</v>
      </c>
      <c r="E53" s="113" t="s">
        <v>237</v>
      </c>
      <c r="F53" s="113" t="s">
        <v>559</v>
      </c>
      <c r="G53" s="114" t="s">
        <v>664</v>
      </c>
      <c r="H53" s="113" t="s">
        <v>684</v>
      </c>
      <c r="I53" s="113" t="s">
        <v>704</v>
      </c>
    </row>
    <row r="54" spans="1:9" hidden="1" x14ac:dyDescent="0.25">
      <c r="A54" s="145" t="str">
        <f t="shared" si="0"/>
        <v>DE HERDT Elise</v>
      </c>
      <c r="B54" s="113" t="str">
        <f t="shared" si="1"/>
        <v>INO Girls A</v>
      </c>
      <c r="C54" s="116" t="s">
        <v>590</v>
      </c>
      <c r="D54" s="115" t="s">
        <v>3</v>
      </c>
      <c r="E54" s="113" t="s">
        <v>238</v>
      </c>
      <c r="F54" s="113" t="s">
        <v>607</v>
      </c>
      <c r="G54" s="114" t="s">
        <v>659</v>
      </c>
      <c r="H54" s="113" t="s">
        <v>683</v>
      </c>
      <c r="I54" s="113" t="s">
        <v>705</v>
      </c>
    </row>
    <row r="55" spans="1:9" hidden="1" x14ac:dyDescent="0.25">
      <c r="A55" s="145" t="str">
        <f t="shared" si="0"/>
        <v>DE HERDT Trix</v>
      </c>
      <c r="B55" s="113" t="str">
        <f t="shared" si="1"/>
        <v>INO Girls B</v>
      </c>
      <c r="C55" s="116" t="s">
        <v>590</v>
      </c>
      <c r="D55" s="115" t="s">
        <v>64</v>
      </c>
      <c r="E55" s="113" t="s">
        <v>239</v>
      </c>
      <c r="F55" s="113" t="s">
        <v>582</v>
      </c>
      <c r="G55" s="114" t="s">
        <v>662</v>
      </c>
      <c r="H55" s="113" t="s">
        <v>41</v>
      </c>
      <c r="I55" s="113" t="s">
        <v>715</v>
      </c>
    </row>
    <row r="56" spans="1:9" hidden="1" x14ac:dyDescent="0.25">
      <c r="A56" s="145" t="str">
        <f t="shared" si="0"/>
        <v>DE MAESSCHALCK Amber</v>
      </c>
      <c r="B56" s="113" t="str">
        <f t="shared" si="1"/>
        <v>SEN Girls A</v>
      </c>
      <c r="C56" s="116" t="s">
        <v>590</v>
      </c>
      <c r="D56" s="115" t="s">
        <v>6</v>
      </c>
      <c r="E56" s="113" t="s">
        <v>240</v>
      </c>
      <c r="F56" s="113" t="s">
        <v>606</v>
      </c>
      <c r="G56" s="114" t="s">
        <v>663</v>
      </c>
      <c r="H56" s="113" t="s">
        <v>685</v>
      </c>
      <c r="I56" s="113" t="s">
        <v>707</v>
      </c>
    </row>
    <row r="57" spans="1:9" hidden="1" x14ac:dyDescent="0.25">
      <c r="A57" s="145" t="str">
        <f t="shared" si="0"/>
        <v>DE PEUTER Arne</v>
      </c>
      <c r="B57" s="113" t="str">
        <f t="shared" si="1"/>
        <v>JUN Boys A</v>
      </c>
      <c r="C57" s="116" t="s">
        <v>1</v>
      </c>
      <c r="D57" s="115" t="s">
        <v>64</v>
      </c>
      <c r="E57" s="113" t="s">
        <v>241</v>
      </c>
      <c r="F57" s="113" t="s">
        <v>605</v>
      </c>
      <c r="G57" s="114" t="s">
        <v>672</v>
      </c>
      <c r="H57" s="113" t="s">
        <v>692</v>
      </c>
      <c r="I57" s="113" t="s">
        <v>710</v>
      </c>
    </row>
    <row r="58" spans="1:9" hidden="1" x14ac:dyDescent="0.25">
      <c r="A58" s="145" t="str">
        <f t="shared" si="0"/>
        <v>DE PEUTER Stien</v>
      </c>
      <c r="B58" s="113" t="str">
        <f t="shared" si="1"/>
        <v>INO Girls A</v>
      </c>
      <c r="C58" s="116" t="s">
        <v>590</v>
      </c>
      <c r="D58" s="115" t="s">
        <v>64</v>
      </c>
      <c r="E58" s="113" t="s">
        <v>242</v>
      </c>
      <c r="F58" s="113" t="s">
        <v>565</v>
      </c>
      <c r="G58" s="114" t="s">
        <v>659</v>
      </c>
      <c r="H58" s="113" t="s">
        <v>683</v>
      </c>
      <c r="I58" s="113" t="s">
        <v>705</v>
      </c>
    </row>
    <row r="59" spans="1:9" hidden="1" x14ac:dyDescent="0.25">
      <c r="A59" s="145" t="str">
        <f t="shared" si="0"/>
        <v>DE RIJCK Gitte</v>
      </c>
      <c r="B59" s="113" t="str">
        <f t="shared" si="1"/>
        <v>INO Girls A</v>
      </c>
      <c r="C59" s="116" t="s">
        <v>590</v>
      </c>
      <c r="D59" s="115" t="s">
        <v>3</v>
      </c>
      <c r="E59" s="113" t="s">
        <v>243</v>
      </c>
      <c r="F59" s="113" t="s">
        <v>604</v>
      </c>
      <c r="G59" s="114" t="s">
        <v>659</v>
      </c>
      <c r="H59" s="113" t="s">
        <v>683</v>
      </c>
      <c r="I59" s="113" t="s">
        <v>705</v>
      </c>
    </row>
    <row r="60" spans="1:9" hidden="1" x14ac:dyDescent="0.25">
      <c r="A60" s="145" t="str">
        <f t="shared" si="0"/>
        <v>DE ROECK Dakota</v>
      </c>
      <c r="B60" s="113" t="str">
        <f t="shared" si="1"/>
        <v>PRE Girls</v>
      </c>
      <c r="C60" s="116" t="s">
        <v>590</v>
      </c>
      <c r="D60" s="115" t="s">
        <v>64</v>
      </c>
      <c r="E60" s="151" t="s">
        <v>244</v>
      </c>
      <c r="F60" s="113" t="s">
        <v>603</v>
      </c>
      <c r="G60" s="114" t="s">
        <v>417</v>
      </c>
      <c r="H60" s="113" t="s">
        <v>41</v>
      </c>
      <c r="I60" s="114" t="s">
        <v>716</v>
      </c>
    </row>
    <row r="61" spans="1:9" hidden="1" x14ac:dyDescent="0.25">
      <c r="A61" s="145" t="str">
        <f t="shared" si="0"/>
        <v>DE ROECK Havana</v>
      </c>
      <c r="B61" s="113" t="str">
        <f t="shared" si="1"/>
        <v>BNO Girls B</v>
      </c>
      <c r="C61" s="116" t="s">
        <v>590</v>
      </c>
      <c r="D61" s="115" t="s">
        <v>64</v>
      </c>
      <c r="E61" s="113" t="s">
        <v>245</v>
      </c>
      <c r="F61" s="113" t="s">
        <v>41</v>
      </c>
      <c r="G61" s="114" t="s">
        <v>660</v>
      </c>
      <c r="H61" s="113" t="s">
        <v>41</v>
      </c>
      <c r="I61" s="114" t="s">
        <v>713</v>
      </c>
    </row>
    <row r="62" spans="1:9" hidden="1" x14ac:dyDescent="0.25">
      <c r="A62" s="145" t="str">
        <f t="shared" si="0"/>
        <v>DE ROECK Siena</v>
      </c>
      <c r="B62" s="113" t="str">
        <f t="shared" si="1"/>
        <v>MIN Girls</v>
      </c>
      <c r="C62" s="116" t="s">
        <v>590</v>
      </c>
      <c r="D62" s="115" t="s">
        <v>64</v>
      </c>
      <c r="E62" s="113" t="s">
        <v>246</v>
      </c>
      <c r="F62" s="113" t="s">
        <v>41</v>
      </c>
      <c r="G62" s="114" t="s">
        <v>674</v>
      </c>
      <c r="H62" s="113" t="s">
        <v>41</v>
      </c>
      <c r="I62" s="114" t="s">
        <v>714</v>
      </c>
    </row>
    <row r="63" spans="1:9" hidden="1" x14ac:dyDescent="0.25">
      <c r="A63" s="145" t="str">
        <f t="shared" si="0"/>
        <v>DE VITIS Gloria</v>
      </c>
      <c r="B63" s="113" t="str">
        <f t="shared" si="1"/>
        <v>BNO Girls A</v>
      </c>
      <c r="C63" s="116" t="s">
        <v>590</v>
      </c>
      <c r="D63" s="115" t="s">
        <v>17</v>
      </c>
      <c r="E63" s="113" t="s">
        <v>247</v>
      </c>
      <c r="F63" s="113" t="s">
        <v>41</v>
      </c>
      <c r="G63" s="114" t="s">
        <v>666</v>
      </c>
      <c r="H63" s="113" t="s">
        <v>682</v>
      </c>
      <c r="I63" s="113" t="s">
        <v>708</v>
      </c>
    </row>
    <row r="64" spans="1:9" hidden="1" x14ac:dyDescent="0.25">
      <c r="A64" s="145" t="str">
        <f t="shared" si="0"/>
        <v>DE VOS Robbe</v>
      </c>
      <c r="B64" s="113" t="str">
        <f t="shared" si="1"/>
        <v>BNO Boys A</v>
      </c>
      <c r="C64" s="116" t="s">
        <v>1</v>
      </c>
      <c r="D64" s="115" t="s">
        <v>8</v>
      </c>
      <c r="E64" s="113" t="s">
        <v>248</v>
      </c>
      <c r="F64" s="113" t="s">
        <v>41</v>
      </c>
      <c r="G64" s="114" t="s">
        <v>670</v>
      </c>
      <c r="H64" s="113" t="s">
        <v>687</v>
      </c>
      <c r="I64" s="113" t="s">
        <v>709</v>
      </c>
    </row>
    <row r="65" spans="1:9" hidden="1" x14ac:dyDescent="0.25">
      <c r="A65" s="145" t="str">
        <f t="shared" si="0"/>
        <v>DE VROEY Marte</v>
      </c>
      <c r="B65" s="113" t="str">
        <f t="shared" si="1"/>
        <v>JUN Ladies A</v>
      </c>
      <c r="C65" s="116" t="s">
        <v>590</v>
      </c>
      <c r="D65" s="115" t="s">
        <v>64</v>
      </c>
      <c r="E65" s="113" t="s">
        <v>249</v>
      </c>
      <c r="F65" s="113" t="s">
        <v>41</v>
      </c>
      <c r="G65" s="114" t="s">
        <v>661</v>
      </c>
      <c r="H65" s="113" t="s">
        <v>685</v>
      </c>
      <c r="I65" s="113" t="s">
        <v>707</v>
      </c>
    </row>
    <row r="66" spans="1:9" hidden="1" x14ac:dyDescent="0.25">
      <c r="A66" s="145" t="str">
        <f t="shared" ref="A66:A129" si="2">E66</f>
        <v>DE WILDE Sterre</v>
      </c>
      <c r="B66" s="113" t="str">
        <f t="shared" ref="B66:B129" si="3">IF($F$256="B competition",G66,IF($F$256="A competition",H66,I66))</f>
        <v>PRE Girls</v>
      </c>
      <c r="C66" s="116" t="s">
        <v>590</v>
      </c>
      <c r="D66" s="115" t="s">
        <v>43</v>
      </c>
      <c r="E66" s="113" t="s">
        <v>250</v>
      </c>
      <c r="F66" s="113" t="s">
        <v>41</v>
      </c>
      <c r="G66" s="114" t="s">
        <v>417</v>
      </c>
      <c r="H66" s="113" t="s">
        <v>41</v>
      </c>
      <c r="I66" s="114" t="s">
        <v>716</v>
      </c>
    </row>
    <row r="67" spans="1:9" hidden="1" x14ac:dyDescent="0.25">
      <c r="A67" s="145" t="str">
        <f t="shared" si="2"/>
        <v>DEBRA Zora</v>
      </c>
      <c r="B67" s="113" t="str">
        <f t="shared" si="3"/>
        <v>BNO Girls B</v>
      </c>
      <c r="C67" s="116" t="s">
        <v>590</v>
      </c>
      <c r="D67" s="115" t="s">
        <v>5</v>
      </c>
      <c r="E67" s="113" t="s">
        <v>251</v>
      </c>
      <c r="F67" s="113" t="s">
        <v>41</v>
      </c>
      <c r="G67" s="114" t="s">
        <v>660</v>
      </c>
      <c r="H67" s="113" t="s">
        <v>41</v>
      </c>
      <c r="I67" s="113" t="s">
        <v>713</v>
      </c>
    </row>
    <row r="68" spans="1:9" hidden="1" x14ac:dyDescent="0.25">
      <c r="A68" s="145" t="str">
        <f t="shared" si="2"/>
        <v>DECLERCK Chloë</v>
      </c>
      <c r="B68" s="113" t="str">
        <f t="shared" si="3"/>
        <v>PRE Girls</v>
      </c>
      <c r="C68" s="116" t="s">
        <v>590</v>
      </c>
      <c r="D68" s="115" t="s">
        <v>3</v>
      </c>
      <c r="E68" s="113" t="s">
        <v>602</v>
      </c>
      <c r="F68" s="113" t="s">
        <v>41</v>
      </c>
      <c r="G68" s="114" t="s">
        <v>417</v>
      </c>
      <c r="H68" s="113" t="s">
        <v>41</v>
      </c>
      <c r="I68" s="114" t="s">
        <v>716</v>
      </c>
    </row>
    <row r="69" spans="1:9" hidden="1" x14ac:dyDescent="0.25">
      <c r="A69" s="145" t="str">
        <f t="shared" si="2"/>
        <v>DEFLOOR Hannelore</v>
      </c>
      <c r="B69" s="113" t="str">
        <f t="shared" si="3"/>
        <v>MIN Girls</v>
      </c>
      <c r="C69" s="116" t="s">
        <v>590</v>
      </c>
      <c r="D69" s="115" t="s">
        <v>43</v>
      </c>
      <c r="E69" s="113" t="s">
        <v>252</v>
      </c>
      <c r="F69" s="113" t="s">
        <v>41</v>
      </c>
      <c r="G69" s="114" t="s">
        <v>674</v>
      </c>
      <c r="H69" s="113" t="s">
        <v>41</v>
      </c>
      <c r="I69" s="114" t="s">
        <v>714</v>
      </c>
    </row>
    <row r="70" spans="1:9" hidden="1" x14ac:dyDescent="0.25">
      <c r="A70" s="145" t="str">
        <f t="shared" si="2"/>
        <v>DELEAU Caroline</v>
      </c>
      <c r="B70" s="113" t="str">
        <f t="shared" si="3"/>
        <v>INO Girls A</v>
      </c>
      <c r="C70" s="116" t="s">
        <v>590</v>
      </c>
      <c r="D70" s="115" t="s">
        <v>3</v>
      </c>
      <c r="E70" s="113" t="s">
        <v>253</v>
      </c>
      <c r="F70" s="113" t="s">
        <v>41</v>
      </c>
      <c r="G70" s="114" t="s">
        <v>659</v>
      </c>
      <c r="H70" s="113" t="s">
        <v>683</v>
      </c>
      <c r="I70" s="113" t="s">
        <v>705</v>
      </c>
    </row>
    <row r="71" spans="1:9" hidden="1" x14ac:dyDescent="0.25">
      <c r="A71" s="145" t="str">
        <f t="shared" si="2"/>
        <v>DELEUSE Adèle</v>
      </c>
      <c r="B71" s="113" t="str">
        <f t="shared" si="3"/>
        <v>MIN Girls</v>
      </c>
      <c r="C71" s="116" t="s">
        <v>590</v>
      </c>
      <c r="D71" s="115" t="s">
        <v>6</v>
      </c>
      <c r="E71" s="113" t="s">
        <v>254</v>
      </c>
      <c r="F71" s="113" t="s">
        <v>41</v>
      </c>
      <c r="G71" s="114" t="s">
        <v>674</v>
      </c>
      <c r="H71" s="113" t="s">
        <v>41</v>
      </c>
      <c r="I71" s="114" t="s">
        <v>714</v>
      </c>
    </row>
    <row r="72" spans="1:9" hidden="1" x14ac:dyDescent="0.25">
      <c r="A72" s="145" t="str">
        <f t="shared" si="2"/>
        <v>DELSARD Kimani</v>
      </c>
      <c r="B72" s="113" t="str">
        <f t="shared" si="3"/>
        <v>INO Girls A</v>
      </c>
      <c r="C72" s="116" t="s">
        <v>590</v>
      </c>
      <c r="D72" s="115" t="s">
        <v>8</v>
      </c>
      <c r="E72" s="113" t="s">
        <v>255</v>
      </c>
      <c r="F72" s="113" t="s">
        <v>41</v>
      </c>
      <c r="G72" s="114" t="s">
        <v>659</v>
      </c>
      <c r="H72" s="113" t="s">
        <v>682</v>
      </c>
      <c r="I72" s="113" t="s">
        <v>708</v>
      </c>
    </row>
    <row r="73" spans="1:9" hidden="1" x14ac:dyDescent="0.25">
      <c r="A73" s="145" t="str">
        <f t="shared" si="2"/>
        <v>DEMEYER Marthe</v>
      </c>
      <c r="B73" s="113" t="str">
        <f t="shared" si="3"/>
        <v>JUN Ladies A</v>
      </c>
      <c r="C73" s="116" t="s">
        <v>590</v>
      </c>
      <c r="D73" s="115" t="s">
        <v>6</v>
      </c>
      <c r="E73" s="113" t="s">
        <v>256</v>
      </c>
      <c r="F73" s="113" t="s">
        <v>41</v>
      </c>
      <c r="G73" s="114" t="s">
        <v>661</v>
      </c>
      <c r="H73" s="113" t="s">
        <v>685</v>
      </c>
      <c r="I73" s="113" t="s">
        <v>707</v>
      </c>
    </row>
    <row r="74" spans="1:9" hidden="1" x14ac:dyDescent="0.25">
      <c r="A74" s="145" t="str">
        <f t="shared" si="2"/>
        <v>DENAEIJER Marilyn</v>
      </c>
      <c r="B74" s="113" t="str">
        <f t="shared" si="3"/>
        <v>JUN Ladies A</v>
      </c>
      <c r="C74" s="116" t="s">
        <v>590</v>
      </c>
      <c r="D74" s="115" t="s">
        <v>6</v>
      </c>
      <c r="E74" s="113" t="s">
        <v>257</v>
      </c>
      <c r="F74" s="113" t="s">
        <v>41</v>
      </c>
      <c r="G74" s="114" t="s">
        <v>661</v>
      </c>
      <c r="H74" s="113" t="s">
        <v>684</v>
      </c>
      <c r="I74" s="113" t="s">
        <v>704</v>
      </c>
    </row>
    <row r="75" spans="1:9" hidden="1" x14ac:dyDescent="0.25">
      <c r="A75" s="145" t="str">
        <f t="shared" si="2"/>
        <v>DENAEIJER Maureen</v>
      </c>
      <c r="B75" s="113" t="str">
        <f t="shared" si="3"/>
        <v>JUN Ladies A</v>
      </c>
      <c r="C75" s="116" t="s">
        <v>590</v>
      </c>
      <c r="D75" s="115" t="s">
        <v>6</v>
      </c>
      <c r="E75" s="113" t="s">
        <v>258</v>
      </c>
      <c r="F75" s="113" t="s">
        <v>41</v>
      </c>
      <c r="G75" s="114" t="s">
        <v>661</v>
      </c>
      <c r="H75" s="113" t="s">
        <v>685</v>
      </c>
      <c r="I75" s="113" t="s">
        <v>707</v>
      </c>
    </row>
    <row r="76" spans="1:9" hidden="1" x14ac:dyDescent="0.25">
      <c r="A76" s="145" t="str">
        <f t="shared" si="2"/>
        <v>DEVOS Maud</v>
      </c>
      <c r="B76" s="113" t="str">
        <f t="shared" si="3"/>
        <v>MIN Girls</v>
      </c>
      <c r="C76" s="116" t="s">
        <v>590</v>
      </c>
      <c r="D76" s="115" t="s">
        <v>66</v>
      </c>
      <c r="E76" s="113" t="s">
        <v>259</v>
      </c>
      <c r="F76" s="113" t="s">
        <v>41</v>
      </c>
      <c r="G76" s="114" t="s">
        <v>674</v>
      </c>
      <c r="H76" s="113" t="s">
        <v>41</v>
      </c>
      <c r="I76" s="114" t="s">
        <v>714</v>
      </c>
    </row>
    <row r="77" spans="1:9" hidden="1" x14ac:dyDescent="0.25">
      <c r="A77" s="145" t="str">
        <f t="shared" si="2"/>
        <v>DORTU Céline</v>
      </c>
      <c r="B77" s="113" t="str">
        <f t="shared" si="3"/>
        <v>BNO Girls B</v>
      </c>
      <c r="C77" s="116" t="s">
        <v>590</v>
      </c>
      <c r="D77" s="115" t="s">
        <v>5</v>
      </c>
      <c r="E77" s="113" t="s">
        <v>260</v>
      </c>
      <c r="F77" s="113" t="s">
        <v>41</v>
      </c>
      <c r="G77" s="114" t="s">
        <v>660</v>
      </c>
      <c r="H77" s="113" t="s">
        <v>41</v>
      </c>
      <c r="I77" s="113" t="s">
        <v>713</v>
      </c>
    </row>
    <row r="78" spans="1:9" hidden="1" x14ac:dyDescent="0.25">
      <c r="A78" s="145" t="str">
        <f t="shared" si="2"/>
        <v>DRIJKONINGEN Aube-Laure</v>
      </c>
      <c r="B78" s="113" t="str">
        <f t="shared" si="3"/>
        <v>BNO Girls A</v>
      </c>
      <c r="C78" s="116" t="s">
        <v>590</v>
      </c>
      <c r="D78" s="115" t="s">
        <v>8</v>
      </c>
      <c r="E78" s="113" t="s">
        <v>261</v>
      </c>
      <c r="F78" s="113" t="s">
        <v>41</v>
      </c>
      <c r="G78" s="114" t="s">
        <v>666</v>
      </c>
      <c r="H78" s="113" t="s">
        <v>682</v>
      </c>
      <c r="I78" s="113" t="s">
        <v>708</v>
      </c>
    </row>
    <row r="79" spans="1:9" hidden="1" x14ac:dyDescent="0.25">
      <c r="A79" s="145" t="str">
        <f t="shared" si="2"/>
        <v>DU RANG Keara</v>
      </c>
      <c r="B79" s="113" t="str">
        <f t="shared" si="3"/>
        <v>BNO Girls A</v>
      </c>
      <c r="C79" s="116" t="s">
        <v>590</v>
      </c>
      <c r="D79" s="115" t="s">
        <v>6</v>
      </c>
      <c r="E79" s="113" t="s">
        <v>262</v>
      </c>
      <c r="F79" s="113" t="s">
        <v>41</v>
      </c>
      <c r="G79" s="114" t="s">
        <v>666</v>
      </c>
      <c r="H79" s="113" t="s">
        <v>682</v>
      </c>
      <c r="I79" s="113" t="s">
        <v>708</v>
      </c>
    </row>
    <row r="80" spans="1:9" hidden="1" x14ac:dyDescent="0.25">
      <c r="A80" s="145" t="str">
        <f t="shared" si="2"/>
        <v>EL HUSSEINI Mariam</v>
      </c>
      <c r="B80" s="113" t="str">
        <f t="shared" si="3"/>
        <v>INO Girls A</v>
      </c>
      <c r="C80" s="116" t="s">
        <v>590</v>
      </c>
      <c r="D80" s="115" t="s">
        <v>2</v>
      </c>
      <c r="E80" s="113" t="s">
        <v>263</v>
      </c>
      <c r="F80" s="113" t="s">
        <v>41</v>
      </c>
      <c r="G80" s="114" t="s">
        <v>659</v>
      </c>
      <c r="H80" s="113" t="s">
        <v>683</v>
      </c>
      <c r="I80" s="113" t="s">
        <v>705</v>
      </c>
    </row>
    <row r="81" spans="1:11" hidden="1" x14ac:dyDescent="0.25">
      <c r="A81" s="145" t="str">
        <f t="shared" si="2"/>
        <v>EL HUSSEINI Rayan</v>
      </c>
      <c r="B81" s="113" t="str">
        <f t="shared" si="3"/>
        <v>INO Boys A</v>
      </c>
      <c r="C81" s="116" t="s">
        <v>1</v>
      </c>
      <c r="D81" s="115" t="s">
        <v>2</v>
      </c>
      <c r="E81" s="113" t="s">
        <v>264</v>
      </c>
      <c r="F81" s="113" t="s">
        <v>41</v>
      </c>
      <c r="G81" s="114" t="s">
        <v>671</v>
      </c>
      <c r="H81" s="113" t="s">
        <v>687</v>
      </c>
      <c r="I81" s="113" t="s">
        <v>709</v>
      </c>
    </row>
    <row r="82" spans="1:11" hidden="1" x14ac:dyDescent="0.25">
      <c r="A82" s="145" t="str">
        <f t="shared" si="2"/>
        <v>FAUCONNIER Norah</v>
      </c>
      <c r="B82" s="113" t="str">
        <f t="shared" si="3"/>
        <v>MIN Girls</v>
      </c>
      <c r="C82" s="116" t="s">
        <v>590</v>
      </c>
      <c r="D82" s="234" t="s">
        <v>48</v>
      </c>
      <c r="E82" s="113" t="s">
        <v>265</v>
      </c>
      <c r="F82" s="113" t="s">
        <v>41</v>
      </c>
      <c r="G82" s="114" t="s">
        <v>674</v>
      </c>
      <c r="H82" s="113" t="s">
        <v>41</v>
      </c>
      <c r="I82" s="114" t="s">
        <v>714</v>
      </c>
    </row>
    <row r="83" spans="1:11" hidden="1" x14ac:dyDescent="0.25">
      <c r="A83" s="145" t="str">
        <f t="shared" si="2"/>
        <v>FEITZ Miroslav</v>
      </c>
      <c r="B83" s="113" t="str">
        <f t="shared" si="3"/>
        <v>INO Boys A</v>
      </c>
      <c r="C83" s="116" t="s">
        <v>1</v>
      </c>
      <c r="D83" s="115" t="s">
        <v>43</v>
      </c>
      <c r="E83" s="113" t="s">
        <v>266</v>
      </c>
      <c r="F83" s="113" t="s">
        <v>41</v>
      </c>
      <c r="G83" s="114" t="s">
        <v>671</v>
      </c>
      <c r="H83" s="113" t="s">
        <v>688</v>
      </c>
      <c r="I83" s="113" t="s">
        <v>711</v>
      </c>
    </row>
    <row r="84" spans="1:11" hidden="1" x14ac:dyDescent="0.25">
      <c r="A84" s="145" t="str">
        <f t="shared" si="2"/>
        <v>FEITZ Yann</v>
      </c>
      <c r="B84" s="113" t="str">
        <f t="shared" si="3"/>
        <v>PRE Girls</v>
      </c>
      <c r="C84" s="116" t="s">
        <v>590</v>
      </c>
      <c r="D84" s="115" t="s">
        <v>43</v>
      </c>
      <c r="E84" s="113" t="s">
        <v>267</v>
      </c>
      <c r="F84" s="113" t="s">
        <v>41</v>
      </c>
      <c r="G84" s="114" t="s">
        <v>417</v>
      </c>
      <c r="H84" s="113" t="s">
        <v>41</v>
      </c>
      <c r="I84" s="114" t="s">
        <v>716</v>
      </c>
    </row>
    <row r="85" spans="1:11" hidden="1" x14ac:dyDescent="0.25">
      <c r="A85" s="145" t="str">
        <f t="shared" si="2"/>
        <v>FLAMING Becky</v>
      </c>
      <c r="B85" s="113" t="str">
        <f t="shared" si="3"/>
        <v>BNO Girls B</v>
      </c>
      <c r="C85" s="116" t="s">
        <v>590</v>
      </c>
      <c r="D85" s="115" t="s">
        <v>2</v>
      </c>
      <c r="E85" s="113" t="s">
        <v>268</v>
      </c>
      <c r="F85" s="113" t="s">
        <v>41</v>
      </c>
      <c r="G85" s="114" t="s">
        <v>660</v>
      </c>
      <c r="H85" s="113" t="s">
        <v>41</v>
      </c>
      <c r="I85" s="113" t="s">
        <v>713</v>
      </c>
      <c r="K85" s="131"/>
    </row>
    <row r="86" spans="1:11" hidden="1" x14ac:dyDescent="0.25">
      <c r="A86" s="145" t="str">
        <f t="shared" si="2"/>
        <v>FOULON Anaïs</v>
      </c>
      <c r="B86" s="113" t="str">
        <f t="shared" si="3"/>
        <v>INO Girls A</v>
      </c>
      <c r="C86" s="116" t="s">
        <v>590</v>
      </c>
      <c r="D86" s="115" t="s">
        <v>5</v>
      </c>
      <c r="E86" s="113" t="s">
        <v>269</v>
      </c>
      <c r="F86" s="113" t="s">
        <v>41</v>
      </c>
      <c r="G86" s="114" t="s">
        <v>659</v>
      </c>
      <c r="H86" s="113" t="s">
        <v>682</v>
      </c>
      <c r="I86" s="113" t="s">
        <v>708</v>
      </c>
    </row>
    <row r="87" spans="1:11" hidden="1" x14ac:dyDescent="0.25">
      <c r="A87" s="145" t="str">
        <f t="shared" si="2"/>
        <v>GABRIEL Anaïs</v>
      </c>
      <c r="B87" s="113" t="str">
        <f t="shared" si="3"/>
        <v>PRE Girls</v>
      </c>
      <c r="C87" s="116" t="s">
        <v>590</v>
      </c>
      <c r="D87" s="115" t="s">
        <v>6</v>
      </c>
      <c r="E87" s="113" t="s">
        <v>601</v>
      </c>
      <c r="F87" s="113" t="s">
        <v>41</v>
      </c>
      <c r="G87" s="114" t="s">
        <v>417</v>
      </c>
      <c r="H87" s="113" t="s">
        <v>41</v>
      </c>
      <c r="I87" s="114" t="s">
        <v>716</v>
      </c>
    </row>
    <row r="88" spans="1:11" hidden="1" x14ac:dyDescent="0.25">
      <c r="A88" s="145" t="str">
        <f t="shared" si="2"/>
        <v>GABRIEL Leander</v>
      </c>
      <c r="B88" s="113" t="str">
        <f t="shared" si="3"/>
        <v>PRE Boys</v>
      </c>
      <c r="C88" s="116" t="s">
        <v>1</v>
      </c>
      <c r="D88" s="115" t="s">
        <v>6</v>
      </c>
      <c r="E88" s="113" t="s">
        <v>600</v>
      </c>
      <c r="F88" s="113" t="s">
        <v>41</v>
      </c>
      <c r="G88" s="114" t="s">
        <v>419</v>
      </c>
      <c r="H88" s="113" t="s">
        <v>41</v>
      </c>
      <c r="I88" s="114" t="s">
        <v>721</v>
      </c>
    </row>
    <row r="89" spans="1:11" hidden="1" x14ac:dyDescent="0.25">
      <c r="A89" s="145" t="str">
        <f t="shared" si="2"/>
        <v>GABRIELS Minka</v>
      </c>
      <c r="B89" s="113" t="str">
        <f t="shared" si="3"/>
        <v>MIN Girls</v>
      </c>
      <c r="C89" s="116" t="s">
        <v>590</v>
      </c>
      <c r="D89" s="115" t="s">
        <v>43</v>
      </c>
      <c r="E89" s="113" t="s">
        <v>572</v>
      </c>
      <c r="F89" s="113" t="s">
        <v>41</v>
      </c>
      <c r="G89" s="114" t="s">
        <v>674</v>
      </c>
      <c r="H89" s="113" t="s">
        <v>41</v>
      </c>
      <c r="I89" s="114" t="s">
        <v>714</v>
      </c>
    </row>
    <row r="90" spans="1:11" hidden="1" x14ac:dyDescent="0.25">
      <c r="A90" s="145" t="str">
        <f t="shared" si="2"/>
        <v>GEERS Edra</v>
      </c>
      <c r="B90" s="113" t="str">
        <f t="shared" si="3"/>
        <v>INO Girls A</v>
      </c>
      <c r="C90" s="116" t="s">
        <v>590</v>
      </c>
      <c r="D90" s="115" t="s">
        <v>64</v>
      </c>
      <c r="E90" s="113" t="s">
        <v>270</v>
      </c>
      <c r="F90" s="113" t="s">
        <v>41</v>
      </c>
      <c r="G90" s="114" t="s">
        <v>659</v>
      </c>
      <c r="H90" s="113" t="s">
        <v>683</v>
      </c>
      <c r="I90" s="113" t="s">
        <v>705</v>
      </c>
    </row>
    <row r="91" spans="1:11" hidden="1" x14ac:dyDescent="0.25">
      <c r="A91" s="145" t="str">
        <f t="shared" si="2"/>
        <v>GENIETS Astrid</v>
      </c>
      <c r="B91" s="113" t="str">
        <f t="shared" si="3"/>
        <v>INO Girls A</v>
      </c>
      <c r="C91" s="116" t="s">
        <v>590</v>
      </c>
      <c r="D91" s="115" t="s">
        <v>4</v>
      </c>
      <c r="E91" s="113" t="s">
        <v>271</v>
      </c>
      <c r="F91" s="113" t="s">
        <v>41</v>
      </c>
      <c r="G91" s="114" t="s">
        <v>659</v>
      </c>
      <c r="H91" s="113" t="s">
        <v>682</v>
      </c>
      <c r="I91" s="113" t="s">
        <v>708</v>
      </c>
    </row>
    <row r="92" spans="1:11" hidden="1" x14ac:dyDescent="0.25">
      <c r="A92" s="145" t="str">
        <f t="shared" si="2"/>
        <v>GENIETS Maite</v>
      </c>
      <c r="B92" s="113" t="str">
        <f t="shared" si="3"/>
        <v>INO Girls A</v>
      </c>
      <c r="C92" s="116" t="s">
        <v>590</v>
      </c>
      <c r="D92" s="115" t="s">
        <v>4</v>
      </c>
      <c r="E92" s="113" t="s">
        <v>272</v>
      </c>
      <c r="F92" s="113" t="s">
        <v>41</v>
      </c>
      <c r="G92" s="114" t="s">
        <v>659</v>
      </c>
      <c r="H92" s="113" t="s">
        <v>683</v>
      </c>
      <c r="I92" s="113" t="s">
        <v>705</v>
      </c>
    </row>
    <row r="93" spans="1:11" hidden="1" x14ac:dyDescent="0.25">
      <c r="A93" s="145" t="str">
        <f t="shared" si="2"/>
        <v>GODA Noa</v>
      </c>
      <c r="B93" s="113" t="str">
        <f t="shared" si="3"/>
        <v>BNO Girls B</v>
      </c>
      <c r="C93" s="116" t="s">
        <v>590</v>
      </c>
      <c r="D93" s="115" t="s">
        <v>48</v>
      </c>
      <c r="E93" s="113" t="s">
        <v>273</v>
      </c>
      <c r="F93" s="113" t="s">
        <v>41</v>
      </c>
      <c r="G93" s="114" t="s">
        <v>660</v>
      </c>
      <c r="H93" s="113" t="s">
        <v>41</v>
      </c>
      <c r="I93" s="113" t="s">
        <v>713</v>
      </c>
    </row>
    <row r="94" spans="1:11" hidden="1" x14ac:dyDescent="0.25">
      <c r="A94" s="145" t="str">
        <f t="shared" si="2"/>
        <v>GONZE Julie</v>
      </c>
      <c r="B94" s="113" t="str">
        <f t="shared" si="3"/>
        <v>PRE Girls</v>
      </c>
      <c r="C94" s="116" t="s">
        <v>590</v>
      </c>
      <c r="D94" s="115" t="s">
        <v>8</v>
      </c>
      <c r="E94" s="113" t="s">
        <v>274</v>
      </c>
      <c r="F94" s="113" t="s">
        <v>41</v>
      </c>
      <c r="G94" s="114" t="s">
        <v>417</v>
      </c>
      <c r="H94" s="113" t="s">
        <v>41</v>
      </c>
      <c r="I94" s="114" t="s">
        <v>716</v>
      </c>
    </row>
    <row r="95" spans="1:11" hidden="1" x14ac:dyDescent="0.25">
      <c r="A95" s="145" t="str">
        <f t="shared" si="2"/>
        <v>GORIS Maaike</v>
      </c>
      <c r="B95" s="113" t="str">
        <f t="shared" si="3"/>
        <v>INO Girls B</v>
      </c>
      <c r="C95" s="116" t="s">
        <v>590</v>
      </c>
      <c r="D95" s="115" t="s">
        <v>3</v>
      </c>
      <c r="E95" s="113" t="s">
        <v>275</v>
      </c>
      <c r="F95" s="113" t="s">
        <v>41</v>
      </c>
      <c r="G95" s="114" t="s">
        <v>662</v>
      </c>
      <c r="H95" s="113" t="s">
        <v>41</v>
      </c>
      <c r="I95" s="113" t="s">
        <v>715</v>
      </c>
    </row>
    <row r="96" spans="1:11" hidden="1" x14ac:dyDescent="0.25">
      <c r="A96" s="145" t="str">
        <f t="shared" si="2"/>
        <v>GOVERS Gilles</v>
      </c>
      <c r="B96" s="113" t="str">
        <f t="shared" si="3"/>
        <v>PRE Boys</v>
      </c>
      <c r="C96" s="116" t="s">
        <v>1</v>
      </c>
      <c r="D96" s="115" t="s">
        <v>8</v>
      </c>
      <c r="E96" s="113" t="s">
        <v>276</v>
      </c>
      <c r="F96" s="113" t="s">
        <v>41</v>
      </c>
      <c r="G96" s="114" t="s">
        <v>419</v>
      </c>
      <c r="H96" s="113" t="s">
        <v>41</v>
      </c>
      <c r="I96" s="114" t="s">
        <v>721</v>
      </c>
    </row>
    <row r="97" spans="1:9" hidden="1" x14ac:dyDescent="0.25">
      <c r="A97" s="145" t="str">
        <f t="shared" si="2"/>
        <v>GOYVAERTS Sylke</v>
      </c>
      <c r="B97" s="113" t="str">
        <f t="shared" si="3"/>
        <v>PRE Girls</v>
      </c>
      <c r="C97" s="116" t="s">
        <v>590</v>
      </c>
      <c r="D97" s="115" t="s">
        <v>31</v>
      </c>
      <c r="E97" s="113" t="s">
        <v>277</v>
      </c>
      <c r="F97" s="113" t="s">
        <v>41</v>
      </c>
      <c r="G97" s="114" t="s">
        <v>417</v>
      </c>
      <c r="H97" s="113" t="s">
        <v>41</v>
      </c>
      <c r="I97" s="114" t="s">
        <v>716</v>
      </c>
    </row>
    <row r="98" spans="1:9" hidden="1" x14ac:dyDescent="0.25">
      <c r="A98" s="145" t="str">
        <f t="shared" si="2"/>
        <v>GRYZLO Nina</v>
      </c>
      <c r="B98" s="113" t="str">
        <f t="shared" si="3"/>
        <v>PRE Girls</v>
      </c>
      <c r="C98" s="116" t="s">
        <v>590</v>
      </c>
      <c r="D98" s="115" t="s">
        <v>43</v>
      </c>
      <c r="E98" s="113" t="s">
        <v>278</v>
      </c>
      <c r="F98" s="113" t="s">
        <v>41</v>
      </c>
      <c r="G98" s="114" t="s">
        <v>417</v>
      </c>
      <c r="H98" s="113" t="s">
        <v>41</v>
      </c>
      <c r="I98" s="114" t="s">
        <v>716</v>
      </c>
    </row>
    <row r="99" spans="1:9" hidden="1" x14ac:dyDescent="0.25">
      <c r="A99" s="145" t="str">
        <f t="shared" si="2"/>
        <v>HABETS Maité</v>
      </c>
      <c r="B99" s="113" t="str">
        <f t="shared" si="3"/>
        <v>JUN Ladies A</v>
      </c>
      <c r="C99" s="116" t="s">
        <v>590</v>
      </c>
      <c r="D99" s="115" t="s">
        <v>3</v>
      </c>
      <c r="E99" s="113" t="s">
        <v>279</v>
      </c>
      <c r="F99" s="113" t="s">
        <v>41</v>
      </c>
      <c r="G99" s="114" t="s">
        <v>661</v>
      </c>
      <c r="H99" s="113" t="s">
        <v>685</v>
      </c>
      <c r="I99" s="113" t="s">
        <v>707</v>
      </c>
    </row>
    <row r="100" spans="1:9" hidden="1" x14ac:dyDescent="0.25">
      <c r="A100" s="145" t="str">
        <f t="shared" si="2"/>
        <v>HAMAYS Maé</v>
      </c>
      <c r="B100" s="113" t="str">
        <f t="shared" si="3"/>
        <v>BNO Girls B</v>
      </c>
      <c r="C100" s="116" t="s">
        <v>590</v>
      </c>
      <c r="D100" s="115" t="s">
        <v>17</v>
      </c>
      <c r="E100" s="113" t="s">
        <v>280</v>
      </c>
      <c r="F100" s="113" t="s">
        <v>41</v>
      </c>
      <c r="G100" s="114" t="s">
        <v>660</v>
      </c>
      <c r="H100" s="113" t="s">
        <v>41</v>
      </c>
      <c r="I100" s="113" t="s">
        <v>713</v>
      </c>
    </row>
    <row r="101" spans="1:9" hidden="1" x14ac:dyDescent="0.25">
      <c r="A101" s="145" t="str">
        <f t="shared" si="2"/>
        <v>HEINEN Laura</v>
      </c>
      <c r="B101" s="113" t="str">
        <f t="shared" si="3"/>
        <v>INO Girls A</v>
      </c>
      <c r="C101" s="116" t="s">
        <v>590</v>
      </c>
      <c r="D101" s="115" t="s">
        <v>5</v>
      </c>
      <c r="E101" s="113" t="s">
        <v>281</v>
      </c>
      <c r="F101" s="113" t="s">
        <v>41</v>
      </c>
      <c r="G101" s="114" t="s">
        <v>659</v>
      </c>
      <c r="H101" s="113" t="s">
        <v>683</v>
      </c>
      <c r="I101" s="113" t="s">
        <v>705</v>
      </c>
    </row>
    <row r="102" spans="1:9" hidden="1" x14ac:dyDescent="0.25">
      <c r="A102" s="145" t="str">
        <f t="shared" si="2"/>
        <v>HENDRIKS Charlotta</v>
      </c>
      <c r="B102" s="113" t="str">
        <f t="shared" si="3"/>
        <v>JUN Ladies A</v>
      </c>
      <c r="C102" s="116" t="s">
        <v>590</v>
      </c>
      <c r="D102" s="115" t="s">
        <v>6</v>
      </c>
      <c r="E102" s="113" t="s">
        <v>282</v>
      </c>
      <c r="F102" s="113" t="s">
        <v>41</v>
      </c>
      <c r="G102" s="114" t="s">
        <v>661</v>
      </c>
      <c r="H102" s="113" t="s">
        <v>685</v>
      </c>
      <c r="I102" s="113" t="s">
        <v>707</v>
      </c>
    </row>
    <row r="103" spans="1:9" hidden="1" x14ac:dyDescent="0.25">
      <c r="A103" s="145" t="str">
        <f t="shared" si="2"/>
        <v>HENDRICKX Jorik</v>
      </c>
      <c r="B103" s="113" t="str">
        <f t="shared" si="3"/>
        <v>SEN Men A</v>
      </c>
      <c r="C103" s="116" t="s">
        <v>1</v>
      </c>
      <c r="D103" s="115" t="s">
        <v>8</v>
      </c>
      <c r="E103" s="113" t="s">
        <v>283</v>
      </c>
      <c r="F103" s="113" t="s">
        <v>41</v>
      </c>
      <c r="G103" s="114" t="s">
        <v>679</v>
      </c>
      <c r="H103" s="113" t="s">
        <v>691</v>
      </c>
      <c r="I103" s="113" t="s">
        <v>712</v>
      </c>
    </row>
    <row r="104" spans="1:9" hidden="1" x14ac:dyDescent="0.25">
      <c r="A104" s="145" t="str">
        <f t="shared" si="2"/>
        <v>HENDRICKX Loena</v>
      </c>
      <c r="B104" s="113" t="str">
        <f t="shared" si="3"/>
        <v>SEN Ladies A</v>
      </c>
      <c r="C104" s="116" t="s">
        <v>590</v>
      </c>
      <c r="D104" s="115" t="s">
        <v>8</v>
      </c>
      <c r="E104" s="113" t="s">
        <v>284</v>
      </c>
      <c r="F104" s="113" t="s">
        <v>41</v>
      </c>
      <c r="G104" s="114" t="s">
        <v>676</v>
      </c>
      <c r="H104" s="113" t="s">
        <v>686</v>
      </c>
      <c r="I104" s="113" t="s">
        <v>706</v>
      </c>
    </row>
    <row r="105" spans="1:9" hidden="1" x14ac:dyDescent="0.25">
      <c r="A105" s="145" t="str">
        <f t="shared" si="2"/>
        <v>HENDRICKX Stephanie</v>
      </c>
      <c r="B105" s="113" t="str">
        <f t="shared" si="3"/>
        <v>ANO Girls B</v>
      </c>
      <c r="C105" s="116" t="s">
        <v>590</v>
      </c>
      <c r="D105" s="115" t="s">
        <v>43</v>
      </c>
      <c r="E105" s="113" t="s">
        <v>285</v>
      </c>
      <c r="F105" s="113" t="s">
        <v>41</v>
      </c>
      <c r="G105" s="114" t="s">
        <v>665</v>
      </c>
      <c r="H105" s="113" t="s">
        <v>41</v>
      </c>
      <c r="I105" s="113" t="s">
        <v>717</v>
      </c>
    </row>
    <row r="106" spans="1:9" hidden="1" x14ac:dyDescent="0.25">
      <c r="A106" s="145" t="str">
        <f t="shared" si="2"/>
        <v>HERMANS Marie</v>
      </c>
      <c r="B106" s="113" t="str">
        <f t="shared" si="3"/>
        <v>PRE Girls</v>
      </c>
      <c r="C106" s="116" t="s">
        <v>590</v>
      </c>
      <c r="D106" s="115" t="s">
        <v>2</v>
      </c>
      <c r="E106" s="113" t="s">
        <v>576</v>
      </c>
      <c r="F106" s="113" t="s">
        <v>41</v>
      </c>
      <c r="G106" s="114" t="s">
        <v>417</v>
      </c>
      <c r="H106" s="113" t="s">
        <v>41</v>
      </c>
      <c r="I106" s="114" t="s">
        <v>716</v>
      </c>
    </row>
    <row r="107" spans="1:9" hidden="1" x14ac:dyDescent="0.25">
      <c r="A107" s="145" t="str">
        <f t="shared" si="2"/>
        <v>HEYLIGEN Jade</v>
      </c>
      <c r="B107" s="113" t="str">
        <f t="shared" si="3"/>
        <v>BNO Girls A</v>
      </c>
      <c r="C107" s="116" t="s">
        <v>590</v>
      </c>
      <c r="D107" s="115" t="s">
        <v>7</v>
      </c>
      <c r="E107" s="113" t="s">
        <v>286</v>
      </c>
      <c r="F107" s="113" t="s">
        <v>41</v>
      </c>
      <c r="G107" s="114" t="s">
        <v>666</v>
      </c>
      <c r="H107" s="113" t="s">
        <v>682</v>
      </c>
      <c r="I107" s="113" t="s">
        <v>708</v>
      </c>
    </row>
    <row r="108" spans="1:9" hidden="1" x14ac:dyDescent="0.25">
      <c r="A108" s="145" t="str">
        <f t="shared" si="2"/>
        <v>HONHON Alexiane</v>
      </c>
      <c r="B108" s="113" t="str">
        <f t="shared" si="3"/>
        <v>BNO Girls A</v>
      </c>
      <c r="C108" s="116" t="s">
        <v>590</v>
      </c>
      <c r="D108" s="115" t="s">
        <v>5</v>
      </c>
      <c r="E108" s="113" t="s">
        <v>287</v>
      </c>
      <c r="F108" s="113" t="s">
        <v>41</v>
      </c>
      <c r="G108" s="114" t="s">
        <v>666</v>
      </c>
      <c r="H108" s="113" t="s">
        <v>682</v>
      </c>
      <c r="I108" s="113" t="s">
        <v>708</v>
      </c>
    </row>
    <row r="109" spans="1:9" hidden="1" x14ac:dyDescent="0.25">
      <c r="A109" s="145" t="str">
        <f t="shared" si="2"/>
        <v>HONHON Celiane</v>
      </c>
      <c r="B109" s="113" t="str">
        <f t="shared" si="3"/>
        <v>INO Girls A</v>
      </c>
      <c r="C109" s="116" t="s">
        <v>590</v>
      </c>
      <c r="D109" s="115" t="s">
        <v>5</v>
      </c>
      <c r="E109" s="113" t="s">
        <v>288</v>
      </c>
      <c r="F109" s="113" t="s">
        <v>41</v>
      </c>
      <c r="G109" s="114" t="s">
        <v>659</v>
      </c>
      <c r="H109" s="113" t="s">
        <v>682</v>
      </c>
      <c r="I109" s="113" t="s">
        <v>708</v>
      </c>
    </row>
    <row r="110" spans="1:9" hidden="1" x14ac:dyDescent="0.25">
      <c r="A110" s="145" t="str">
        <f t="shared" si="2"/>
        <v>HOVINE Jade</v>
      </c>
      <c r="B110" s="113" t="str">
        <f t="shared" si="3"/>
        <v>JUN Ladies A</v>
      </c>
      <c r="C110" s="116" t="s">
        <v>590</v>
      </c>
      <c r="D110" s="115" t="s">
        <v>16</v>
      </c>
      <c r="E110" s="113" t="s">
        <v>289</v>
      </c>
      <c r="F110" s="113" t="s">
        <v>41</v>
      </c>
      <c r="G110" s="114" t="s">
        <v>661</v>
      </c>
      <c r="H110" s="113" t="s">
        <v>685</v>
      </c>
      <c r="I110" s="113" t="s">
        <v>707</v>
      </c>
    </row>
    <row r="111" spans="1:9" hidden="1" x14ac:dyDescent="0.25">
      <c r="A111" s="145" t="str">
        <f t="shared" si="2"/>
        <v>HUBERLAND Jill</v>
      </c>
      <c r="B111" s="113" t="str">
        <f t="shared" si="3"/>
        <v>BNO Girls B</v>
      </c>
      <c r="C111" s="116" t="s">
        <v>590</v>
      </c>
      <c r="D111" s="115" t="s">
        <v>3</v>
      </c>
      <c r="E111" s="113" t="s">
        <v>290</v>
      </c>
      <c r="F111" s="113" t="s">
        <v>41</v>
      </c>
      <c r="G111" s="114" t="s">
        <v>660</v>
      </c>
      <c r="H111" s="113" t="s">
        <v>41</v>
      </c>
      <c r="I111" s="113" t="s">
        <v>713</v>
      </c>
    </row>
    <row r="112" spans="1:9" hidden="1" x14ac:dyDescent="0.25">
      <c r="A112" s="145" t="str">
        <f t="shared" si="2"/>
        <v>HUYBRECHTS Thomas</v>
      </c>
      <c r="B112" s="113" t="str">
        <f t="shared" si="3"/>
        <v>MIN Boys</v>
      </c>
      <c r="C112" s="116" t="s">
        <v>1</v>
      </c>
      <c r="D112" s="115" t="s">
        <v>8</v>
      </c>
      <c r="E112" s="113" t="s">
        <v>291</v>
      </c>
      <c r="F112" s="113" t="s">
        <v>41</v>
      </c>
      <c r="G112" s="114" t="s">
        <v>667</v>
      </c>
      <c r="H112" s="113" t="s">
        <v>41</v>
      </c>
      <c r="I112" s="114" t="s">
        <v>718</v>
      </c>
    </row>
    <row r="113" spans="1:9" hidden="1" x14ac:dyDescent="0.25">
      <c r="A113" s="145" t="str">
        <f t="shared" si="2"/>
        <v>HUYGENS Melina</v>
      </c>
      <c r="B113" s="113" t="str">
        <f t="shared" si="3"/>
        <v>INO Girls A</v>
      </c>
      <c r="C113" s="116" t="s">
        <v>590</v>
      </c>
      <c r="D113" s="115" t="s">
        <v>43</v>
      </c>
      <c r="E113" s="113" t="s">
        <v>292</v>
      </c>
      <c r="F113" s="113" t="s">
        <v>41</v>
      </c>
      <c r="G113" s="114" t="s">
        <v>659</v>
      </c>
      <c r="H113" s="113" t="s">
        <v>683</v>
      </c>
      <c r="I113" s="113" t="s">
        <v>705</v>
      </c>
    </row>
    <row r="114" spans="1:9" hidden="1" x14ac:dyDescent="0.25">
      <c r="A114" s="145" t="str">
        <f t="shared" si="2"/>
        <v>JACOB Elise</v>
      </c>
      <c r="B114" s="113" t="str">
        <f t="shared" si="3"/>
        <v>BNO Girls B</v>
      </c>
      <c r="C114" s="116" t="s">
        <v>590</v>
      </c>
      <c r="D114" s="115" t="s">
        <v>5</v>
      </c>
      <c r="E114" s="113" t="s">
        <v>293</v>
      </c>
      <c r="F114" s="113" t="s">
        <v>41</v>
      </c>
      <c r="G114" s="114" t="s">
        <v>660</v>
      </c>
      <c r="H114" s="113" t="s">
        <v>41</v>
      </c>
      <c r="I114" s="113" t="s">
        <v>713</v>
      </c>
    </row>
    <row r="115" spans="1:9" hidden="1" x14ac:dyDescent="0.25">
      <c r="A115" s="145" t="str">
        <f t="shared" si="2"/>
        <v>JACOBS Eveline</v>
      </c>
      <c r="B115" s="113" t="str">
        <f t="shared" si="3"/>
        <v>INO Girls B</v>
      </c>
      <c r="C115" s="116" t="s">
        <v>590</v>
      </c>
      <c r="D115" s="115" t="s">
        <v>4</v>
      </c>
      <c r="E115" s="113" t="s">
        <v>294</v>
      </c>
      <c r="F115" s="113" t="s">
        <v>41</v>
      </c>
      <c r="G115" s="114" t="s">
        <v>662</v>
      </c>
      <c r="H115" s="113" t="s">
        <v>41</v>
      </c>
      <c r="I115" s="113" t="s">
        <v>715</v>
      </c>
    </row>
    <row r="116" spans="1:9" hidden="1" x14ac:dyDescent="0.25">
      <c r="A116" s="145" t="str">
        <f t="shared" si="2"/>
        <v>JACOBS Inez</v>
      </c>
      <c r="B116" s="113" t="str">
        <f t="shared" si="3"/>
        <v>MIN Girls</v>
      </c>
      <c r="C116" s="116" t="s">
        <v>590</v>
      </c>
      <c r="D116" s="115" t="s">
        <v>172</v>
      </c>
      <c r="E116" s="113" t="s">
        <v>295</v>
      </c>
      <c r="F116" s="113" t="s">
        <v>41</v>
      </c>
      <c r="G116" s="114" t="s">
        <v>674</v>
      </c>
      <c r="H116" s="113" t="s">
        <v>41</v>
      </c>
      <c r="I116" s="114" t="s">
        <v>714</v>
      </c>
    </row>
    <row r="117" spans="1:9" hidden="1" x14ac:dyDescent="0.25">
      <c r="A117" s="145" t="str">
        <f t="shared" si="2"/>
        <v>JACOBS Sunny</v>
      </c>
      <c r="B117" s="113" t="str">
        <f t="shared" si="3"/>
        <v>PRE Girls</v>
      </c>
      <c r="C117" s="116" t="s">
        <v>590</v>
      </c>
      <c r="D117" s="115" t="s">
        <v>64</v>
      </c>
      <c r="E117" s="113" t="s">
        <v>296</v>
      </c>
      <c r="F117" s="113" t="s">
        <v>41</v>
      </c>
      <c r="G117" s="114" t="s">
        <v>417</v>
      </c>
      <c r="H117" s="113" t="s">
        <v>41</v>
      </c>
      <c r="I117" s="114" t="s">
        <v>716</v>
      </c>
    </row>
    <row r="118" spans="1:9" hidden="1" x14ac:dyDescent="0.25">
      <c r="A118" s="145" t="str">
        <f t="shared" si="2"/>
        <v>JÄMSÄ Kläara</v>
      </c>
      <c r="B118" s="113" t="str">
        <f t="shared" si="3"/>
        <v>BNO Girls A</v>
      </c>
      <c r="C118" s="116" t="s">
        <v>590</v>
      </c>
      <c r="D118" s="115" t="s">
        <v>48</v>
      </c>
      <c r="E118" s="113" t="s">
        <v>297</v>
      </c>
      <c r="F118" s="113" t="s">
        <v>41</v>
      </c>
      <c r="G118" s="114" t="s">
        <v>666</v>
      </c>
      <c r="H118" s="113" t="s">
        <v>682</v>
      </c>
      <c r="I118" s="113" t="s">
        <v>708</v>
      </c>
    </row>
    <row r="119" spans="1:9" hidden="1" x14ac:dyDescent="0.25">
      <c r="A119" s="145" t="str">
        <f t="shared" si="2"/>
        <v>JANSE Elfya</v>
      </c>
      <c r="B119" s="113" t="str">
        <f t="shared" si="3"/>
        <v>MIN Girls</v>
      </c>
      <c r="C119" s="116" t="s">
        <v>590</v>
      </c>
      <c r="D119" s="115" t="s">
        <v>7</v>
      </c>
      <c r="E119" s="113" t="s">
        <v>298</v>
      </c>
      <c r="F119" s="113" t="s">
        <v>41</v>
      </c>
      <c r="G119" s="114" t="s">
        <v>674</v>
      </c>
      <c r="H119" s="113" t="s">
        <v>41</v>
      </c>
      <c r="I119" s="114" t="s">
        <v>714</v>
      </c>
    </row>
    <row r="120" spans="1:9" hidden="1" x14ac:dyDescent="0.25">
      <c r="A120" s="145" t="str">
        <f t="shared" si="2"/>
        <v>JANSEN Djo</v>
      </c>
      <c r="B120" s="113" t="str">
        <f t="shared" si="3"/>
        <v>JUN Ladies A</v>
      </c>
      <c r="C120" s="116" t="s">
        <v>590</v>
      </c>
      <c r="D120" s="115" t="s">
        <v>8</v>
      </c>
      <c r="E120" s="113" t="s">
        <v>299</v>
      </c>
      <c r="F120" s="113" t="s">
        <v>41</v>
      </c>
      <c r="G120" s="114" t="s">
        <v>661</v>
      </c>
      <c r="H120" s="113" t="s">
        <v>684</v>
      </c>
      <c r="I120" s="113" t="s">
        <v>704</v>
      </c>
    </row>
    <row r="121" spans="1:9" hidden="1" x14ac:dyDescent="0.25">
      <c r="A121" s="145" t="str">
        <f t="shared" si="2"/>
        <v>JANSEN Vicky</v>
      </c>
      <c r="B121" s="113" t="str">
        <f t="shared" si="3"/>
        <v>JUN Ladies A</v>
      </c>
      <c r="C121" s="116" t="s">
        <v>590</v>
      </c>
      <c r="D121" s="115" t="s">
        <v>8</v>
      </c>
      <c r="E121" s="113" t="s">
        <v>300</v>
      </c>
      <c r="F121" s="113" t="s">
        <v>41</v>
      </c>
      <c r="G121" s="114" t="s">
        <v>661</v>
      </c>
      <c r="H121" s="151" t="s">
        <v>685</v>
      </c>
      <c r="I121" s="151" t="s">
        <v>707</v>
      </c>
    </row>
    <row r="122" spans="1:9" hidden="1" x14ac:dyDescent="0.25">
      <c r="A122" s="145" t="str">
        <f t="shared" si="2"/>
        <v>JENNES Charlotte</v>
      </c>
      <c r="B122" s="113" t="str">
        <f t="shared" si="3"/>
        <v>INO Girls A</v>
      </c>
      <c r="C122" s="116" t="s">
        <v>590</v>
      </c>
      <c r="D122" s="115" t="s">
        <v>64</v>
      </c>
      <c r="E122" s="113" t="s">
        <v>301</v>
      </c>
      <c r="F122" s="113" t="s">
        <v>41</v>
      </c>
      <c r="G122" s="114" t="s">
        <v>659</v>
      </c>
      <c r="H122" s="113" t="s">
        <v>683</v>
      </c>
      <c r="I122" s="113" t="s">
        <v>705</v>
      </c>
    </row>
    <row r="123" spans="1:9" hidden="1" x14ac:dyDescent="0.25">
      <c r="A123" s="145" t="str">
        <f t="shared" si="2"/>
        <v>JENNES Jolien</v>
      </c>
      <c r="B123" s="113" t="str">
        <f t="shared" si="3"/>
        <v>JUN Ladies A</v>
      </c>
      <c r="C123" s="116" t="s">
        <v>590</v>
      </c>
      <c r="D123" s="115" t="s">
        <v>64</v>
      </c>
      <c r="E123" s="113" t="s">
        <v>302</v>
      </c>
      <c r="F123" s="113" t="s">
        <v>41</v>
      </c>
      <c r="G123" s="114" t="s">
        <v>661</v>
      </c>
      <c r="H123" s="113" t="s">
        <v>684</v>
      </c>
      <c r="I123" s="113" t="s">
        <v>704</v>
      </c>
    </row>
    <row r="124" spans="1:9" hidden="1" x14ac:dyDescent="0.25">
      <c r="A124" s="145" t="str">
        <f t="shared" si="2"/>
        <v>KOECK Sevanne</v>
      </c>
      <c r="B124" s="113" t="str">
        <f t="shared" si="3"/>
        <v>MIN Girls</v>
      </c>
      <c r="C124" s="116" t="s">
        <v>590</v>
      </c>
      <c r="D124" s="115" t="s">
        <v>48</v>
      </c>
      <c r="E124" s="113" t="s">
        <v>303</v>
      </c>
      <c r="F124" s="113" t="s">
        <v>41</v>
      </c>
      <c r="G124" s="114" t="s">
        <v>674</v>
      </c>
      <c r="H124" s="113" t="s">
        <v>41</v>
      </c>
      <c r="I124" s="114" t="s">
        <v>714</v>
      </c>
    </row>
    <row r="125" spans="1:9" hidden="1" x14ac:dyDescent="0.25">
      <c r="A125" s="145" t="str">
        <f t="shared" si="2"/>
        <v>KROUGLOV Denis</v>
      </c>
      <c r="B125" s="113" t="str">
        <f t="shared" si="3"/>
        <v>INO Boys A</v>
      </c>
      <c r="C125" s="116" t="s">
        <v>1</v>
      </c>
      <c r="D125" s="115" t="s">
        <v>48</v>
      </c>
      <c r="E125" s="113" t="s">
        <v>304</v>
      </c>
      <c r="F125" s="113" t="s">
        <v>41</v>
      </c>
      <c r="G125" s="114" t="s">
        <v>671</v>
      </c>
      <c r="H125" s="113" t="s">
        <v>688</v>
      </c>
      <c r="I125" s="113" t="s">
        <v>711</v>
      </c>
    </row>
    <row r="126" spans="1:9" hidden="1" x14ac:dyDescent="0.25">
      <c r="A126" s="145" t="str">
        <f t="shared" si="2"/>
        <v>KROUGLOVA Nastya</v>
      </c>
      <c r="B126" s="113" t="str">
        <f t="shared" si="3"/>
        <v>BNO Girls B</v>
      </c>
      <c r="C126" s="116" t="s">
        <v>590</v>
      </c>
      <c r="D126" s="115" t="s">
        <v>48</v>
      </c>
      <c r="E126" s="113" t="s">
        <v>305</v>
      </c>
      <c r="F126" s="113" t="s">
        <v>41</v>
      </c>
      <c r="G126" s="114" t="s">
        <v>660</v>
      </c>
      <c r="H126" s="113" t="s">
        <v>41</v>
      </c>
      <c r="I126" s="113" t="s">
        <v>713</v>
      </c>
    </row>
    <row r="127" spans="1:9" hidden="1" x14ac:dyDescent="0.25">
      <c r="A127" s="145" t="str">
        <f t="shared" si="2"/>
        <v>KUCZYNSKA Luiza</v>
      </c>
      <c r="B127" s="113" t="str">
        <f t="shared" si="3"/>
        <v>INO Girls A</v>
      </c>
      <c r="C127" s="116" t="s">
        <v>590</v>
      </c>
      <c r="D127" s="115" t="s">
        <v>6</v>
      </c>
      <c r="E127" s="113" t="s">
        <v>306</v>
      </c>
      <c r="F127" s="113" t="s">
        <v>41</v>
      </c>
      <c r="G127" s="114" t="s">
        <v>659</v>
      </c>
      <c r="H127" s="113" t="s">
        <v>683</v>
      </c>
      <c r="I127" s="113" t="s">
        <v>705</v>
      </c>
    </row>
    <row r="128" spans="1:9" hidden="1" x14ac:dyDescent="0.25">
      <c r="A128" s="145" t="str">
        <f t="shared" si="2"/>
        <v>LAENEN Amber</v>
      </c>
      <c r="B128" s="113" t="str">
        <f t="shared" si="3"/>
        <v>INO Girls B</v>
      </c>
      <c r="C128" s="116" t="s">
        <v>590</v>
      </c>
      <c r="D128" s="115" t="s">
        <v>3</v>
      </c>
      <c r="E128" s="113" t="s">
        <v>307</v>
      </c>
      <c r="F128" s="113" t="s">
        <v>41</v>
      </c>
      <c r="G128" s="114" t="s">
        <v>662</v>
      </c>
      <c r="H128" s="113" t="s">
        <v>41</v>
      </c>
      <c r="I128" s="113" t="s">
        <v>715</v>
      </c>
    </row>
    <row r="129" spans="1:9" hidden="1" x14ac:dyDescent="0.25">
      <c r="A129" s="145" t="str">
        <f t="shared" si="2"/>
        <v>LANNOO Yara</v>
      </c>
      <c r="B129" s="113" t="str">
        <f t="shared" si="3"/>
        <v>INO Girls B</v>
      </c>
      <c r="C129" s="116" t="s">
        <v>590</v>
      </c>
      <c r="D129" s="115" t="s">
        <v>594</v>
      </c>
      <c r="E129" s="113" t="s">
        <v>308</v>
      </c>
      <c r="F129" s="113" t="s">
        <v>41</v>
      </c>
      <c r="G129" s="114" t="s">
        <v>662</v>
      </c>
      <c r="H129" s="113" t="s">
        <v>41</v>
      </c>
      <c r="I129" s="113" t="s">
        <v>715</v>
      </c>
    </row>
    <row r="130" spans="1:9" hidden="1" x14ac:dyDescent="0.25">
      <c r="A130" s="145" t="str">
        <f t="shared" ref="A130:A193" si="4">E130</f>
        <v>LAPADAT Anouk</v>
      </c>
      <c r="B130" s="113" t="str">
        <f t="shared" ref="B130:B193" si="5">IF($F$256="B competition",G130,IF($F$256="A competition",H130,I130))</f>
        <v>INO Girls A</v>
      </c>
      <c r="C130" s="116" t="s">
        <v>590</v>
      </c>
      <c r="D130" s="115" t="s">
        <v>66</v>
      </c>
      <c r="E130" s="113" t="s">
        <v>309</v>
      </c>
      <c r="F130" s="113" t="s">
        <v>41</v>
      </c>
      <c r="G130" s="114" t="s">
        <v>659</v>
      </c>
      <c r="H130" s="113" t="s">
        <v>683</v>
      </c>
      <c r="I130" s="113" t="s">
        <v>705</v>
      </c>
    </row>
    <row r="131" spans="1:9" hidden="1" x14ac:dyDescent="0.25">
      <c r="A131" s="145" t="str">
        <f t="shared" si="4"/>
        <v>LARNO Iris</v>
      </c>
      <c r="B131" s="113" t="str">
        <f t="shared" si="5"/>
        <v>PRE Girls</v>
      </c>
      <c r="C131" s="116" t="s">
        <v>590</v>
      </c>
      <c r="D131" s="115" t="s">
        <v>3</v>
      </c>
      <c r="E131" s="113" t="s">
        <v>310</v>
      </c>
      <c r="F131" s="113" t="s">
        <v>41</v>
      </c>
      <c r="G131" s="114" t="s">
        <v>417</v>
      </c>
      <c r="H131" s="113" t="s">
        <v>41</v>
      </c>
      <c r="I131" s="114" t="s">
        <v>716</v>
      </c>
    </row>
    <row r="132" spans="1:9" hidden="1" x14ac:dyDescent="0.25">
      <c r="A132" s="145" t="str">
        <f t="shared" si="4"/>
        <v>LARNO Yentl</v>
      </c>
      <c r="B132" s="113" t="str">
        <f t="shared" si="5"/>
        <v>MIN Girls</v>
      </c>
      <c r="C132" s="116" t="s">
        <v>590</v>
      </c>
      <c r="D132" s="115" t="s">
        <v>3</v>
      </c>
      <c r="E132" s="113" t="s">
        <v>311</v>
      </c>
      <c r="F132" s="113" t="s">
        <v>41</v>
      </c>
      <c r="G132" s="114" t="s">
        <v>674</v>
      </c>
      <c r="H132" s="113" t="s">
        <v>41</v>
      </c>
      <c r="I132" s="114" t="s">
        <v>714</v>
      </c>
    </row>
    <row r="133" spans="1:9" hidden="1" x14ac:dyDescent="0.25">
      <c r="A133" s="145" t="str">
        <f t="shared" si="4"/>
        <v>LAURENS Britney</v>
      </c>
      <c r="B133" s="113" t="str">
        <f t="shared" si="5"/>
        <v>JUN Ladies A</v>
      </c>
      <c r="C133" s="116" t="s">
        <v>590</v>
      </c>
      <c r="D133" s="115" t="s">
        <v>3</v>
      </c>
      <c r="E133" s="113" t="s">
        <v>312</v>
      </c>
      <c r="F133" s="113" t="s">
        <v>41</v>
      </c>
      <c r="G133" s="114" t="s">
        <v>661</v>
      </c>
      <c r="H133" s="113" t="s">
        <v>685</v>
      </c>
      <c r="I133" s="113" t="s">
        <v>707</v>
      </c>
    </row>
    <row r="134" spans="1:9" hidden="1" x14ac:dyDescent="0.25">
      <c r="A134" s="145" t="str">
        <f t="shared" si="4"/>
        <v>LELEU Max</v>
      </c>
      <c r="B134" s="113" t="str">
        <f t="shared" si="5"/>
        <v>JUN Men A</v>
      </c>
      <c r="C134" s="116" t="s">
        <v>1</v>
      </c>
      <c r="D134" s="115" t="s">
        <v>6</v>
      </c>
      <c r="E134" s="113" t="s">
        <v>313</v>
      </c>
      <c r="F134" s="113" t="s">
        <v>41</v>
      </c>
      <c r="G134" s="114" t="s">
        <v>673</v>
      </c>
      <c r="H134" s="113" t="s">
        <v>689</v>
      </c>
      <c r="I134" s="113" t="s">
        <v>722</v>
      </c>
    </row>
    <row r="135" spans="1:9" hidden="1" x14ac:dyDescent="0.25">
      <c r="A135" s="145" t="str">
        <f t="shared" si="4"/>
        <v>LEMMENS Annouck</v>
      </c>
      <c r="B135" s="113" t="str">
        <f t="shared" si="5"/>
        <v>INO Girls A</v>
      </c>
      <c r="C135" s="116" t="s">
        <v>590</v>
      </c>
      <c r="D135" s="115" t="s">
        <v>64</v>
      </c>
      <c r="E135" s="113" t="s">
        <v>314</v>
      </c>
      <c r="F135" s="113" t="s">
        <v>41</v>
      </c>
      <c r="G135" s="114" t="s">
        <v>659</v>
      </c>
      <c r="H135" s="113" t="s">
        <v>683</v>
      </c>
      <c r="I135" s="113" t="s">
        <v>705</v>
      </c>
    </row>
    <row r="136" spans="1:9" hidden="1" x14ac:dyDescent="0.25">
      <c r="A136" s="145" t="str">
        <f t="shared" si="4"/>
        <v>LEYSEN Fébe</v>
      </c>
      <c r="B136" s="113" t="str">
        <f t="shared" si="5"/>
        <v>JUN Ladies A</v>
      </c>
      <c r="C136" s="116" t="s">
        <v>590</v>
      </c>
      <c r="D136" s="115" t="s">
        <v>4</v>
      </c>
      <c r="E136" s="113" t="s">
        <v>315</v>
      </c>
      <c r="F136" s="113" t="s">
        <v>41</v>
      </c>
      <c r="G136" s="114" t="s">
        <v>661</v>
      </c>
      <c r="H136" s="113" t="s">
        <v>685</v>
      </c>
      <c r="I136" s="113" t="s">
        <v>707</v>
      </c>
    </row>
    <row r="137" spans="1:9" hidden="1" x14ac:dyDescent="0.25">
      <c r="A137" s="145" t="str">
        <f t="shared" si="4"/>
        <v>LISON Caroline</v>
      </c>
      <c r="B137" s="113" t="str">
        <f t="shared" si="5"/>
        <v>INO Girls A</v>
      </c>
      <c r="C137" s="116" t="s">
        <v>590</v>
      </c>
      <c r="D137" s="115" t="s">
        <v>17</v>
      </c>
      <c r="E137" s="113" t="s">
        <v>316</v>
      </c>
      <c r="F137" s="113" t="s">
        <v>41</v>
      </c>
      <c r="G137" s="114" t="s">
        <v>659</v>
      </c>
      <c r="H137" s="113" t="s">
        <v>682</v>
      </c>
      <c r="I137" s="113" t="s">
        <v>708</v>
      </c>
    </row>
    <row r="138" spans="1:9" hidden="1" x14ac:dyDescent="0.25">
      <c r="A138" s="145" t="str">
        <f t="shared" si="4"/>
        <v>LISON Christopher</v>
      </c>
      <c r="B138" s="113" t="str">
        <f t="shared" si="5"/>
        <v>JUN Men A</v>
      </c>
      <c r="C138" s="116" t="s">
        <v>1</v>
      </c>
      <c r="D138" s="115" t="s">
        <v>17</v>
      </c>
      <c r="E138" s="113" t="s">
        <v>317</v>
      </c>
      <c r="F138" s="113" t="s">
        <v>41</v>
      </c>
      <c r="G138" s="114" t="s">
        <v>673</v>
      </c>
      <c r="H138" s="113" t="s">
        <v>690</v>
      </c>
      <c r="I138" s="113" t="s">
        <v>723</v>
      </c>
    </row>
    <row r="139" spans="1:9" s="146" customFormat="1" hidden="1" x14ac:dyDescent="0.25">
      <c r="A139" s="150" t="str">
        <f t="shared" si="4"/>
        <v>LISON Melanie</v>
      </c>
      <c r="B139" s="146" t="str">
        <f t="shared" si="5"/>
        <v>ANO Girls B</v>
      </c>
      <c r="C139" s="149" t="s">
        <v>590</v>
      </c>
      <c r="D139" s="148" t="s">
        <v>17</v>
      </c>
      <c r="E139" s="146" t="s">
        <v>599</v>
      </c>
      <c r="F139" s="146" t="s">
        <v>41</v>
      </c>
      <c r="G139" s="147" t="s">
        <v>665</v>
      </c>
      <c r="H139" s="146" t="s">
        <v>41</v>
      </c>
      <c r="I139" s="146" t="s">
        <v>717</v>
      </c>
    </row>
    <row r="140" spans="1:9" hidden="1" x14ac:dyDescent="0.25">
      <c r="A140" s="145" t="str">
        <f t="shared" si="4"/>
        <v>MAFFIOLETTI Alice</v>
      </c>
      <c r="B140" s="113" t="str">
        <f t="shared" si="5"/>
        <v>PRE Girls</v>
      </c>
      <c r="C140" s="116" t="s">
        <v>590</v>
      </c>
      <c r="D140" s="115" t="s">
        <v>7</v>
      </c>
      <c r="E140" s="113" t="s">
        <v>598</v>
      </c>
      <c r="F140" s="113" t="s">
        <v>41</v>
      </c>
      <c r="G140" s="114" t="s">
        <v>417</v>
      </c>
      <c r="H140" s="113" t="s">
        <v>41</v>
      </c>
      <c r="I140" s="114" t="s">
        <v>716</v>
      </c>
    </row>
    <row r="141" spans="1:9" hidden="1" x14ac:dyDescent="0.25">
      <c r="A141" s="145" t="str">
        <f t="shared" si="4"/>
        <v>MAES Matijn</v>
      </c>
      <c r="B141" s="113" t="str">
        <f t="shared" si="5"/>
        <v>INO Boys A</v>
      </c>
      <c r="C141" s="116" t="s">
        <v>1</v>
      </c>
      <c r="D141" s="115" t="s">
        <v>4</v>
      </c>
      <c r="E141" s="113" t="s">
        <v>318</v>
      </c>
      <c r="F141" s="113" t="s">
        <v>41</v>
      </c>
      <c r="G141" s="114" t="s">
        <v>671</v>
      </c>
      <c r="H141" s="113" t="s">
        <v>688</v>
      </c>
      <c r="I141" s="113" t="s">
        <v>711</v>
      </c>
    </row>
    <row r="142" spans="1:9" hidden="1" x14ac:dyDescent="0.25">
      <c r="A142" s="145" t="str">
        <f t="shared" si="4"/>
        <v>MARECHAL Lilia</v>
      </c>
      <c r="B142" s="113" t="str">
        <f t="shared" si="5"/>
        <v>INO Girls A</v>
      </c>
      <c r="C142" s="116" t="s">
        <v>590</v>
      </c>
      <c r="D142" s="115" t="s">
        <v>5</v>
      </c>
      <c r="E142" s="113" t="s">
        <v>319</v>
      </c>
      <c r="F142" s="113" t="s">
        <v>41</v>
      </c>
      <c r="G142" s="114" t="s">
        <v>659</v>
      </c>
      <c r="H142" s="113" t="s">
        <v>682</v>
      </c>
      <c r="I142" s="113" t="s">
        <v>708</v>
      </c>
    </row>
    <row r="143" spans="1:9" hidden="1" x14ac:dyDescent="0.25">
      <c r="A143" s="145" t="str">
        <f t="shared" si="4"/>
        <v>MENALDA Kyana</v>
      </c>
      <c r="B143" s="113" t="str">
        <f t="shared" si="5"/>
        <v>JUN Ladies A</v>
      </c>
      <c r="C143" s="116" t="s">
        <v>590</v>
      </c>
      <c r="D143" s="115" t="s">
        <v>6</v>
      </c>
      <c r="E143" s="113" t="s">
        <v>320</v>
      </c>
      <c r="F143" s="113" t="s">
        <v>41</v>
      </c>
      <c r="G143" s="114" t="s">
        <v>661</v>
      </c>
      <c r="H143" s="113" t="s">
        <v>684</v>
      </c>
      <c r="I143" s="113" t="s">
        <v>704</v>
      </c>
    </row>
    <row r="144" spans="1:9" hidden="1" x14ac:dyDescent="0.25">
      <c r="A144" s="145" t="str">
        <f t="shared" si="4"/>
        <v>MERSCH Estelle</v>
      </c>
      <c r="B144" s="113" t="str">
        <f t="shared" si="5"/>
        <v>BNO Girls B</v>
      </c>
      <c r="C144" s="116" t="s">
        <v>590</v>
      </c>
      <c r="D144" s="115" t="s">
        <v>5</v>
      </c>
      <c r="E144" s="113" t="s">
        <v>321</v>
      </c>
      <c r="F144" s="113" t="s">
        <v>41</v>
      </c>
      <c r="G144" s="114" t="s">
        <v>660</v>
      </c>
      <c r="H144" s="113" t="s">
        <v>41</v>
      </c>
      <c r="I144" s="113" t="s">
        <v>713</v>
      </c>
    </row>
    <row r="145" spans="1:9" hidden="1" x14ac:dyDescent="0.25">
      <c r="A145" s="145" t="str">
        <f t="shared" si="4"/>
        <v>MERTENS Julie</v>
      </c>
      <c r="B145" s="113" t="str">
        <f t="shared" si="5"/>
        <v>ANO Girls A</v>
      </c>
      <c r="C145" s="116" t="s">
        <v>590</v>
      </c>
      <c r="D145" s="115" t="s">
        <v>3</v>
      </c>
      <c r="E145" s="113" t="s">
        <v>322</v>
      </c>
      <c r="F145" s="113" t="s">
        <v>41</v>
      </c>
      <c r="G145" s="114" t="s">
        <v>664</v>
      </c>
      <c r="H145" s="113" t="s">
        <v>684</v>
      </c>
      <c r="I145" s="113" t="s">
        <v>704</v>
      </c>
    </row>
    <row r="146" spans="1:9" hidden="1" x14ac:dyDescent="0.25">
      <c r="A146" s="145" t="str">
        <f t="shared" si="4"/>
        <v>MEULEMANS Stella</v>
      </c>
      <c r="B146" s="113" t="str">
        <f t="shared" si="5"/>
        <v>ANO Girls B</v>
      </c>
      <c r="C146" s="116" t="s">
        <v>590</v>
      </c>
      <c r="D146" s="115" t="s">
        <v>48</v>
      </c>
      <c r="E146" s="113" t="s">
        <v>323</v>
      </c>
      <c r="F146" s="113" t="s">
        <v>41</v>
      </c>
      <c r="G146" s="114" t="s">
        <v>665</v>
      </c>
      <c r="H146" s="113" t="s">
        <v>41</v>
      </c>
      <c r="I146" s="113" t="s">
        <v>717</v>
      </c>
    </row>
    <row r="147" spans="1:9" hidden="1" x14ac:dyDescent="0.25">
      <c r="A147" s="145" t="str">
        <f t="shared" si="4"/>
        <v>MICHAUX Romane</v>
      </c>
      <c r="B147" s="113" t="str">
        <f t="shared" si="5"/>
        <v>BNO Girls B</v>
      </c>
      <c r="C147" s="116" t="s">
        <v>590</v>
      </c>
      <c r="D147" s="115" t="s">
        <v>17</v>
      </c>
      <c r="E147" s="113" t="s">
        <v>324</v>
      </c>
      <c r="F147" s="113" t="s">
        <v>41</v>
      </c>
      <c r="G147" s="114" t="s">
        <v>660</v>
      </c>
      <c r="H147" s="113" t="s">
        <v>41</v>
      </c>
      <c r="I147" s="113" t="s">
        <v>713</v>
      </c>
    </row>
    <row r="148" spans="1:9" hidden="1" x14ac:dyDescent="0.25">
      <c r="A148" s="145" t="str">
        <f t="shared" si="4"/>
        <v>MICHIELSEN Linske</v>
      </c>
      <c r="B148" s="113" t="str">
        <f t="shared" si="5"/>
        <v>BNO Girls B</v>
      </c>
      <c r="C148" s="116" t="s">
        <v>590</v>
      </c>
      <c r="D148" s="115" t="s">
        <v>64</v>
      </c>
      <c r="E148" s="113" t="s">
        <v>325</v>
      </c>
      <c r="F148" s="113" t="s">
        <v>41</v>
      </c>
      <c r="G148" s="114" t="s">
        <v>660</v>
      </c>
      <c r="H148" s="113" t="s">
        <v>41</v>
      </c>
      <c r="I148" s="113" t="s">
        <v>713</v>
      </c>
    </row>
    <row r="149" spans="1:9" hidden="1" x14ac:dyDescent="0.25">
      <c r="A149" s="145" t="str">
        <f t="shared" si="4"/>
        <v>MIKHAILIAN Alice</v>
      </c>
      <c r="B149" s="113" t="str">
        <f t="shared" si="5"/>
        <v>INO Girls A</v>
      </c>
      <c r="C149" s="116" t="s">
        <v>590</v>
      </c>
      <c r="D149" s="115" t="s">
        <v>172</v>
      </c>
      <c r="E149" s="113" t="s">
        <v>326</v>
      </c>
      <c r="F149" s="113" t="s">
        <v>41</v>
      </c>
      <c r="G149" s="114" t="s">
        <v>659</v>
      </c>
      <c r="H149" s="113" t="s">
        <v>683</v>
      </c>
      <c r="I149" s="113" t="s">
        <v>705</v>
      </c>
    </row>
    <row r="150" spans="1:9" hidden="1" x14ac:dyDescent="0.25">
      <c r="A150" s="145" t="str">
        <f t="shared" si="4"/>
        <v>MISSEEUW Charlotte</v>
      </c>
      <c r="B150" s="113" t="str">
        <f t="shared" si="5"/>
        <v>MIN Girls</v>
      </c>
      <c r="C150" s="116" t="s">
        <v>590</v>
      </c>
      <c r="D150" s="115" t="s">
        <v>66</v>
      </c>
      <c r="E150" s="113" t="s">
        <v>327</v>
      </c>
      <c r="F150" s="113" t="s">
        <v>41</v>
      </c>
      <c r="G150" s="114" t="s">
        <v>674</v>
      </c>
      <c r="H150" s="113" t="s">
        <v>41</v>
      </c>
      <c r="I150" s="114" t="s">
        <v>714</v>
      </c>
    </row>
    <row r="151" spans="1:9" hidden="1" x14ac:dyDescent="0.25">
      <c r="A151" s="145" t="str">
        <f t="shared" si="4"/>
        <v>MONGIOVI Prescillia</v>
      </c>
      <c r="B151" s="113" t="str">
        <f t="shared" si="5"/>
        <v>PRE Girls</v>
      </c>
      <c r="C151" s="116" t="s">
        <v>590</v>
      </c>
      <c r="D151" s="115" t="s">
        <v>17</v>
      </c>
      <c r="E151" s="113" t="s">
        <v>328</v>
      </c>
      <c r="F151" s="113" t="s">
        <v>41</v>
      </c>
      <c r="G151" s="114" t="s">
        <v>417</v>
      </c>
      <c r="H151" s="113" t="s">
        <v>41</v>
      </c>
      <c r="I151" s="114" t="s">
        <v>716</v>
      </c>
    </row>
    <row r="152" spans="1:9" hidden="1" x14ac:dyDescent="0.25">
      <c r="A152" s="145" t="str">
        <f t="shared" si="4"/>
        <v>MONTFORT Iris</v>
      </c>
      <c r="B152" s="113" t="str">
        <f t="shared" si="5"/>
        <v>INO Girls A</v>
      </c>
      <c r="C152" s="116" t="s">
        <v>590</v>
      </c>
      <c r="D152" s="115" t="s">
        <v>6</v>
      </c>
      <c r="E152" s="113" t="s">
        <v>329</v>
      </c>
      <c r="F152" s="113" t="s">
        <v>41</v>
      </c>
      <c r="G152" s="114" t="s">
        <v>659</v>
      </c>
      <c r="H152" s="113" t="s">
        <v>683</v>
      </c>
      <c r="I152" s="113" t="s">
        <v>705</v>
      </c>
    </row>
    <row r="153" spans="1:9" hidden="1" x14ac:dyDescent="0.25">
      <c r="A153" s="145" t="str">
        <f t="shared" si="4"/>
        <v>MONTFORT Nadèlge</v>
      </c>
      <c r="B153" s="113" t="str">
        <f t="shared" si="5"/>
        <v>PRE Girls</v>
      </c>
      <c r="C153" s="116" t="s">
        <v>590</v>
      </c>
      <c r="D153" s="115" t="s">
        <v>6</v>
      </c>
      <c r="E153" s="113" t="s">
        <v>330</v>
      </c>
      <c r="F153" s="113" t="s">
        <v>41</v>
      </c>
      <c r="G153" s="114" t="s">
        <v>417</v>
      </c>
      <c r="H153" s="113" t="s">
        <v>41</v>
      </c>
      <c r="I153" s="114" t="s">
        <v>716</v>
      </c>
    </row>
    <row r="154" spans="1:9" hidden="1" x14ac:dyDescent="0.25">
      <c r="A154" s="145" t="str">
        <f t="shared" si="4"/>
        <v>MORIMOTO Mai</v>
      </c>
      <c r="B154" s="113" t="str">
        <f t="shared" si="5"/>
        <v>BNO Girls A</v>
      </c>
      <c r="C154" s="116" t="s">
        <v>590</v>
      </c>
      <c r="D154" s="115" t="s">
        <v>2</v>
      </c>
      <c r="E154" s="113" t="s">
        <v>331</v>
      </c>
      <c r="F154" s="113" t="s">
        <v>41</v>
      </c>
      <c r="G154" s="114" t="s">
        <v>666</v>
      </c>
      <c r="H154" s="113" t="s">
        <v>682</v>
      </c>
      <c r="I154" s="113" t="s">
        <v>708</v>
      </c>
    </row>
    <row r="155" spans="1:9" hidden="1" x14ac:dyDescent="0.25">
      <c r="A155" s="145" t="str">
        <f t="shared" si="4"/>
        <v>NAVARRA Livia</v>
      </c>
      <c r="B155" s="113" t="str">
        <f t="shared" si="5"/>
        <v>BNO Girls A</v>
      </c>
      <c r="C155" s="116" t="s">
        <v>590</v>
      </c>
      <c r="D155" s="115" t="s">
        <v>17</v>
      </c>
      <c r="E155" s="113" t="s">
        <v>332</v>
      </c>
      <c r="F155" s="113" t="s">
        <v>41</v>
      </c>
      <c r="G155" s="114" t="s">
        <v>666</v>
      </c>
      <c r="H155" s="113" t="s">
        <v>682</v>
      </c>
      <c r="I155" s="113" t="s">
        <v>708</v>
      </c>
    </row>
    <row r="156" spans="1:9" hidden="1" x14ac:dyDescent="0.25">
      <c r="A156" s="145" t="str">
        <f t="shared" si="4"/>
        <v>NIJS Elga</v>
      </c>
      <c r="B156" s="113" t="str">
        <f t="shared" si="5"/>
        <v>PRE Girls</v>
      </c>
      <c r="C156" s="116" t="s">
        <v>590</v>
      </c>
      <c r="D156" s="115" t="s">
        <v>3</v>
      </c>
      <c r="E156" s="113" t="s">
        <v>333</v>
      </c>
      <c r="F156" s="113" t="s">
        <v>41</v>
      </c>
      <c r="G156" s="114" t="s">
        <v>417</v>
      </c>
      <c r="H156" s="113" t="s">
        <v>41</v>
      </c>
      <c r="I156" s="114" t="s">
        <v>716</v>
      </c>
    </row>
    <row r="157" spans="1:9" hidden="1" x14ac:dyDescent="0.25">
      <c r="A157" s="145" t="str">
        <f t="shared" si="4"/>
        <v>ONWUKA Oluchi</v>
      </c>
      <c r="B157" s="113" t="str">
        <f t="shared" si="5"/>
        <v>BNO Girls A</v>
      </c>
      <c r="C157" s="116" t="s">
        <v>590</v>
      </c>
      <c r="D157" s="115" t="s">
        <v>43</v>
      </c>
      <c r="E157" s="113" t="s">
        <v>334</v>
      </c>
      <c r="F157" s="113" t="s">
        <v>41</v>
      </c>
      <c r="G157" s="114" t="s">
        <v>666</v>
      </c>
      <c r="H157" s="113" t="s">
        <v>682</v>
      </c>
      <c r="I157" s="113" t="s">
        <v>708</v>
      </c>
    </row>
    <row r="158" spans="1:9" hidden="1" x14ac:dyDescent="0.25">
      <c r="A158" s="145" t="str">
        <f t="shared" si="4"/>
        <v>PARMENTIER Clémence</v>
      </c>
      <c r="B158" s="113" t="str">
        <f t="shared" si="5"/>
        <v>BNO Girls B</v>
      </c>
      <c r="C158" s="116" t="s">
        <v>590</v>
      </c>
      <c r="D158" s="115" t="s">
        <v>5</v>
      </c>
      <c r="E158" s="113" t="s">
        <v>335</v>
      </c>
      <c r="F158" s="113" t="s">
        <v>41</v>
      </c>
      <c r="G158" s="114" t="s">
        <v>660</v>
      </c>
      <c r="H158" s="113" t="s">
        <v>41</v>
      </c>
      <c r="I158" s="113" t="s">
        <v>713</v>
      </c>
    </row>
    <row r="159" spans="1:9" hidden="1" x14ac:dyDescent="0.25">
      <c r="A159" s="145" t="str">
        <f t="shared" si="4"/>
        <v>PEETERS Hanne</v>
      </c>
      <c r="B159" s="113" t="str">
        <f t="shared" si="5"/>
        <v>BNO Girls A</v>
      </c>
      <c r="C159" s="116" t="s">
        <v>590</v>
      </c>
      <c r="D159" s="115" t="s">
        <v>3</v>
      </c>
      <c r="E159" s="113" t="s">
        <v>336</v>
      </c>
      <c r="F159" s="113" t="s">
        <v>41</v>
      </c>
      <c r="G159" s="114" t="s">
        <v>666</v>
      </c>
      <c r="H159" s="113" t="s">
        <v>682</v>
      </c>
      <c r="I159" s="113" t="s">
        <v>708</v>
      </c>
    </row>
    <row r="160" spans="1:9" hidden="1" x14ac:dyDescent="0.25">
      <c r="A160" s="145" t="str">
        <f t="shared" si="4"/>
        <v>PINZARRONE Lily</v>
      </c>
      <c r="B160" s="113" t="str">
        <f t="shared" si="5"/>
        <v>SEN Ladies A</v>
      </c>
      <c r="C160" s="116" t="s">
        <v>590</v>
      </c>
      <c r="D160" s="115" t="s">
        <v>43</v>
      </c>
      <c r="E160" s="113" t="s">
        <v>337</v>
      </c>
      <c r="F160" s="113" t="s">
        <v>41</v>
      </c>
      <c r="G160" s="114" t="s">
        <v>676</v>
      </c>
      <c r="H160" s="151" t="s">
        <v>685</v>
      </c>
      <c r="I160" s="151" t="s">
        <v>707</v>
      </c>
    </row>
    <row r="161" spans="1:9" hidden="1" x14ac:dyDescent="0.25">
      <c r="A161" s="145" t="str">
        <f t="shared" si="4"/>
        <v>PINZARRONE Nina</v>
      </c>
      <c r="B161" s="113" t="str">
        <f t="shared" si="5"/>
        <v>SEN Ladies A</v>
      </c>
      <c r="C161" s="116" t="s">
        <v>590</v>
      </c>
      <c r="D161" s="115" t="s">
        <v>43</v>
      </c>
      <c r="E161" s="113" t="s">
        <v>338</v>
      </c>
      <c r="F161" s="113" t="s">
        <v>41</v>
      </c>
      <c r="G161" s="114" t="s">
        <v>676</v>
      </c>
      <c r="H161" s="113" t="s">
        <v>684</v>
      </c>
      <c r="I161" s="113" t="s">
        <v>704</v>
      </c>
    </row>
    <row r="162" spans="1:9" hidden="1" x14ac:dyDescent="0.25">
      <c r="A162" s="145" t="str">
        <f t="shared" si="4"/>
        <v>PIRSOUL Laurie</v>
      </c>
      <c r="B162" s="113" t="str">
        <f t="shared" si="5"/>
        <v>PRE Girls</v>
      </c>
      <c r="C162" s="116" t="s">
        <v>590</v>
      </c>
      <c r="D162" s="115" t="s">
        <v>5</v>
      </c>
      <c r="E162" s="113" t="s">
        <v>597</v>
      </c>
      <c r="F162" s="113" t="s">
        <v>41</v>
      </c>
      <c r="G162" s="114" t="s">
        <v>417</v>
      </c>
      <c r="H162" s="113" t="s">
        <v>41</v>
      </c>
      <c r="I162" s="114" t="s">
        <v>716</v>
      </c>
    </row>
    <row r="163" spans="1:9" hidden="1" x14ac:dyDescent="0.25">
      <c r="A163" s="145" t="str">
        <f t="shared" si="4"/>
        <v>POTOMS Merel</v>
      </c>
      <c r="B163" s="113" t="str">
        <f t="shared" si="5"/>
        <v>BNO Girls B</v>
      </c>
      <c r="C163" s="116" t="s">
        <v>590</v>
      </c>
      <c r="D163" s="115" t="s">
        <v>48</v>
      </c>
      <c r="E163" s="113" t="s">
        <v>339</v>
      </c>
      <c r="F163" s="113" t="s">
        <v>41</v>
      </c>
      <c r="G163" s="114" t="s">
        <v>660</v>
      </c>
      <c r="H163" s="113" t="s">
        <v>41</v>
      </c>
      <c r="I163" s="113" t="s">
        <v>713</v>
      </c>
    </row>
    <row r="164" spans="1:9" hidden="1" x14ac:dyDescent="0.25">
      <c r="A164" s="145" t="str">
        <f t="shared" si="4"/>
        <v>RAIMO Ilaria</v>
      </c>
      <c r="B164" s="113" t="str">
        <f t="shared" si="5"/>
        <v>BNO Girls B</v>
      </c>
      <c r="C164" s="116" t="s">
        <v>590</v>
      </c>
      <c r="D164" s="115" t="s">
        <v>17</v>
      </c>
      <c r="E164" s="113" t="s">
        <v>340</v>
      </c>
      <c r="F164" s="113" t="s">
        <v>41</v>
      </c>
      <c r="G164" s="114" t="s">
        <v>660</v>
      </c>
      <c r="H164" s="113" t="s">
        <v>41</v>
      </c>
      <c r="I164" s="113" t="s">
        <v>713</v>
      </c>
    </row>
    <row r="165" spans="1:9" hidden="1" x14ac:dyDescent="0.25">
      <c r="A165" s="145" t="str">
        <f t="shared" si="4"/>
        <v>RAMOS Daphne</v>
      </c>
      <c r="B165" s="113" t="str">
        <f t="shared" si="5"/>
        <v>INO Girls A</v>
      </c>
      <c r="C165" s="116" t="s">
        <v>590</v>
      </c>
      <c r="D165" s="115" t="s">
        <v>2</v>
      </c>
      <c r="E165" s="113" t="s">
        <v>341</v>
      </c>
      <c r="F165" s="113" t="s">
        <v>41</v>
      </c>
      <c r="G165" s="114" t="s">
        <v>659</v>
      </c>
      <c r="H165" s="113" t="s">
        <v>682</v>
      </c>
      <c r="I165" s="113" t="s">
        <v>708</v>
      </c>
    </row>
    <row r="166" spans="1:9" hidden="1" x14ac:dyDescent="0.25">
      <c r="A166" s="145" t="str">
        <f t="shared" si="4"/>
        <v>RAMOS Penelope</v>
      </c>
      <c r="B166" s="113" t="str">
        <f t="shared" si="5"/>
        <v>MIN Girls</v>
      </c>
      <c r="C166" s="116" t="s">
        <v>590</v>
      </c>
      <c r="D166" s="115" t="s">
        <v>2</v>
      </c>
      <c r="E166" s="113" t="s">
        <v>342</v>
      </c>
      <c r="F166" s="113" t="s">
        <v>41</v>
      </c>
      <c r="G166" s="114" t="s">
        <v>674</v>
      </c>
      <c r="H166" s="113" t="s">
        <v>41</v>
      </c>
      <c r="I166" s="114" t="s">
        <v>714</v>
      </c>
    </row>
    <row r="167" spans="1:9" hidden="1" x14ac:dyDescent="0.25">
      <c r="A167" s="145" t="str">
        <f t="shared" si="4"/>
        <v>RAUW Tess</v>
      </c>
      <c r="B167" s="113" t="str">
        <f t="shared" si="5"/>
        <v>BNO Girls B</v>
      </c>
      <c r="C167" s="116" t="s">
        <v>590</v>
      </c>
      <c r="D167" s="115" t="s">
        <v>5</v>
      </c>
      <c r="E167" s="113" t="s">
        <v>343</v>
      </c>
      <c r="F167" s="113" t="s">
        <v>41</v>
      </c>
      <c r="G167" s="114" t="s">
        <v>660</v>
      </c>
      <c r="H167" s="113" t="s">
        <v>41</v>
      </c>
      <c r="I167" s="113" t="s">
        <v>713</v>
      </c>
    </row>
    <row r="168" spans="1:9" hidden="1" x14ac:dyDescent="0.25">
      <c r="A168" s="145" t="str">
        <f t="shared" si="4"/>
        <v>RAVEYTS Shany</v>
      </c>
      <c r="B168" s="113" t="str">
        <f t="shared" si="5"/>
        <v>BNO Girls A</v>
      </c>
      <c r="C168" s="116" t="s">
        <v>590</v>
      </c>
      <c r="D168" s="115" t="s">
        <v>6</v>
      </c>
      <c r="E168" s="113" t="s">
        <v>344</v>
      </c>
      <c r="F168" s="113" t="s">
        <v>41</v>
      </c>
      <c r="G168" s="114" t="s">
        <v>666</v>
      </c>
      <c r="H168" s="113" t="s">
        <v>682</v>
      </c>
      <c r="I168" s="113" t="s">
        <v>708</v>
      </c>
    </row>
    <row r="169" spans="1:9" hidden="1" x14ac:dyDescent="0.25">
      <c r="A169" s="145" t="str">
        <f t="shared" si="4"/>
        <v>RAVYTS Robyn</v>
      </c>
      <c r="B169" s="113" t="str">
        <f t="shared" si="5"/>
        <v>SEN Ladies A</v>
      </c>
      <c r="C169" s="116" t="s">
        <v>590</v>
      </c>
      <c r="D169" s="115" t="s">
        <v>6</v>
      </c>
      <c r="E169" s="113" t="s">
        <v>345</v>
      </c>
      <c r="F169" s="113" t="s">
        <v>41</v>
      </c>
      <c r="G169" s="114" t="s">
        <v>676</v>
      </c>
      <c r="H169" s="113" t="s">
        <v>685</v>
      </c>
      <c r="I169" s="113" t="s">
        <v>707</v>
      </c>
    </row>
    <row r="170" spans="1:9" hidden="1" x14ac:dyDescent="0.25">
      <c r="A170" s="145" t="str">
        <f t="shared" si="4"/>
        <v>REMEYSEN Lilou</v>
      </c>
      <c r="B170" s="113" t="str">
        <f t="shared" si="5"/>
        <v>MIN Girls</v>
      </c>
      <c r="C170" s="116" t="s">
        <v>590</v>
      </c>
      <c r="D170" s="115" t="s">
        <v>43</v>
      </c>
      <c r="E170" s="113" t="s">
        <v>571</v>
      </c>
      <c r="F170" s="113" t="s">
        <v>41</v>
      </c>
      <c r="G170" s="114" t="s">
        <v>674</v>
      </c>
      <c r="H170" s="113" t="s">
        <v>41</v>
      </c>
      <c r="I170" s="114" t="s">
        <v>714</v>
      </c>
    </row>
    <row r="171" spans="1:9" hidden="1" x14ac:dyDescent="0.25">
      <c r="A171" s="145" t="str">
        <f t="shared" si="4"/>
        <v>REUMERS Daphne</v>
      </c>
      <c r="B171" s="113" t="str">
        <f t="shared" si="5"/>
        <v>JUN Ladies B</v>
      </c>
      <c r="C171" s="116" t="s">
        <v>590</v>
      </c>
      <c r="D171" s="115" t="s">
        <v>7</v>
      </c>
      <c r="E171" s="113" t="s">
        <v>346</v>
      </c>
      <c r="F171" s="113" t="s">
        <v>41</v>
      </c>
      <c r="G171" s="114" t="s">
        <v>418</v>
      </c>
      <c r="H171" s="113" t="s">
        <v>41</v>
      </c>
      <c r="I171" s="113" t="s">
        <v>724</v>
      </c>
    </row>
    <row r="172" spans="1:9" hidden="1" x14ac:dyDescent="0.25">
      <c r="A172" s="145" t="str">
        <f t="shared" si="4"/>
        <v>RINGOOT Evelyne</v>
      </c>
      <c r="B172" s="113" t="str">
        <f t="shared" si="5"/>
        <v>INO Girls B</v>
      </c>
      <c r="C172" s="116" t="s">
        <v>590</v>
      </c>
      <c r="D172" s="115" t="s">
        <v>3</v>
      </c>
      <c r="E172" s="113" t="s">
        <v>347</v>
      </c>
      <c r="F172" s="113" t="s">
        <v>41</v>
      </c>
      <c r="G172" s="114" t="s">
        <v>662</v>
      </c>
      <c r="H172" s="113" t="s">
        <v>41</v>
      </c>
      <c r="I172" s="113" t="s">
        <v>715</v>
      </c>
    </row>
    <row r="173" spans="1:9" hidden="1" x14ac:dyDescent="0.25">
      <c r="A173" s="145" t="str">
        <f t="shared" si="4"/>
        <v>ROBEERST Emilie</v>
      </c>
      <c r="B173" s="113" t="str">
        <f t="shared" si="5"/>
        <v>BNO Girls B</v>
      </c>
      <c r="C173" s="116" t="s">
        <v>590</v>
      </c>
      <c r="D173" s="115" t="s">
        <v>5</v>
      </c>
      <c r="E173" s="113" t="s">
        <v>348</v>
      </c>
      <c r="F173" s="113" t="s">
        <v>41</v>
      </c>
      <c r="G173" s="114" t="s">
        <v>660</v>
      </c>
      <c r="H173" s="113" t="s">
        <v>41</v>
      </c>
      <c r="I173" s="113" t="s">
        <v>713</v>
      </c>
    </row>
    <row r="174" spans="1:9" hidden="1" x14ac:dyDescent="0.25">
      <c r="A174" s="145" t="str">
        <f t="shared" si="4"/>
        <v>ROBIJN Kaat</v>
      </c>
      <c r="B174" s="113" t="str">
        <f t="shared" si="5"/>
        <v>INO Girls A</v>
      </c>
      <c r="C174" s="116" t="s">
        <v>590</v>
      </c>
      <c r="D174" s="115" t="s">
        <v>43</v>
      </c>
      <c r="E174" s="113" t="s">
        <v>349</v>
      </c>
      <c r="F174" s="113" t="s">
        <v>41</v>
      </c>
      <c r="G174" s="114" t="s">
        <v>659</v>
      </c>
      <c r="H174" s="113" t="s">
        <v>682</v>
      </c>
      <c r="I174" s="113" t="s">
        <v>708</v>
      </c>
    </row>
    <row r="175" spans="1:9" hidden="1" x14ac:dyDescent="0.25">
      <c r="A175" s="145" t="str">
        <f t="shared" si="4"/>
        <v>ROBYNS Liselotte</v>
      </c>
      <c r="B175" s="113" t="str">
        <f t="shared" si="5"/>
        <v>INO Girls A</v>
      </c>
      <c r="C175" s="116" t="s">
        <v>590</v>
      </c>
      <c r="D175" s="115" t="s">
        <v>4</v>
      </c>
      <c r="E175" s="113" t="s">
        <v>350</v>
      </c>
      <c r="F175" s="113" t="s">
        <v>41</v>
      </c>
      <c r="G175" s="114" t="s">
        <v>659</v>
      </c>
      <c r="H175" s="113" t="s">
        <v>683</v>
      </c>
      <c r="I175" s="113" t="s">
        <v>705</v>
      </c>
    </row>
    <row r="176" spans="1:9" hidden="1" x14ac:dyDescent="0.25">
      <c r="A176" s="145" t="str">
        <f t="shared" si="4"/>
        <v>RONSMANS Louise</v>
      </c>
      <c r="B176" s="113" t="str">
        <f t="shared" si="5"/>
        <v>INO Girls B</v>
      </c>
      <c r="C176" s="116" t="s">
        <v>590</v>
      </c>
      <c r="D176" s="115" t="s">
        <v>2</v>
      </c>
      <c r="E176" s="113" t="s">
        <v>351</v>
      </c>
      <c r="F176" s="113" t="s">
        <v>41</v>
      </c>
      <c r="G176" s="114" t="s">
        <v>662</v>
      </c>
      <c r="H176" s="113" t="s">
        <v>41</v>
      </c>
      <c r="I176" s="113" t="s">
        <v>715</v>
      </c>
    </row>
    <row r="177" spans="1:9" hidden="1" x14ac:dyDescent="0.25">
      <c r="A177" s="145" t="str">
        <f t="shared" si="4"/>
        <v>SANS FUENTES Sara Alejandra</v>
      </c>
      <c r="B177" s="113" t="str">
        <f t="shared" si="5"/>
        <v>INO Girls B</v>
      </c>
      <c r="C177" s="116" t="s">
        <v>590</v>
      </c>
      <c r="D177" s="115" t="s">
        <v>43</v>
      </c>
      <c r="E177" s="113" t="s">
        <v>352</v>
      </c>
      <c r="F177" s="113" t="s">
        <v>41</v>
      </c>
      <c r="G177" s="114" t="s">
        <v>662</v>
      </c>
      <c r="H177" s="113" t="s">
        <v>41</v>
      </c>
      <c r="I177" s="113" t="s">
        <v>715</v>
      </c>
    </row>
    <row r="178" spans="1:9" hidden="1" x14ac:dyDescent="0.25">
      <c r="A178" s="145" t="str">
        <f t="shared" si="4"/>
        <v>SARIKAS Marianna</v>
      </c>
      <c r="B178" s="113" t="str">
        <f t="shared" si="5"/>
        <v>MIN Girls</v>
      </c>
      <c r="C178" s="116" t="s">
        <v>590</v>
      </c>
      <c r="D178" s="115" t="s">
        <v>6</v>
      </c>
      <c r="E178" s="113" t="s">
        <v>353</v>
      </c>
      <c r="F178" s="113" t="s">
        <v>41</v>
      </c>
      <c r="G178" s="114" t="s">
        <v>674</v>
      </c>
      <c r="H178" s="113" t="s">
        <v>41</v>
      </c>
      <c r="I178" s="114" t="s">
        <v>714</v>
      </c>
    </row>
    <row r="179" spans="1:9" hidden="1" x14ac:dyDescent="0.25">
      <c r="A179" s="145" t="str">
        <f t="shared" si="4"/>
        <v>SEVERINS Beyoncé</v>
      </c>
      <c r="B179" s="113" t="str">
        <f t="shared" si="5"/>
        <v>BNO Girls A</v>
      </c>
      <c r="C179" s="116" t="s">
        <v>590</v>
      </c>
      <c r="D179" s="234" t="s">
        <v>64</v>
      </c>
      <c r="E179" s="113" t="s">
        <v>354</v>
      </c>
      <c r="F179" s="113" t="s">
        <v>41</v>
      </c>
      <c r="G179" s="114" t="s">
        <v>666</v>
      </c>
      <c r="H179" s="113" t="s">
        <v>682</v>
      </c>
      <c r="I179" s="113" t="s">
        <v>708</v>
      </c>
    </row>
    <row r="180" spans="1:9" hidden="1" x14ac:dyDescent="0.25">
      <c r="A180" s="145" t="str">
        <f t="shared" si="4"/>
        <v>SMANS Caroline</v>
      </c>
      <c r="B180" s="113" t="str">
        <f t="shared" si="5"/>
        <v>JUN Ladies A</v>
      </c>
      <c r="C180" s="116" t="s">
        <v>590</v>
      </c>
      <c r="D180" s="115" t="s">
        <v>8</v>
      </c>
      <c r="E180" s="113" t="s">
        <v>355</v>
      </c>
      <c r="F180" s="113" t="s">
        <v>41</v>
      </c>
      <c r="G180" s="114" t="s">
        <v>661</v>
      </c>
      <c r="H180" s="113" t="s">
        <v>684</v>
      </c>
      <c r="I180" s="113" t="s">
        <v>704</v>
      </c>
    </row>
    <row r="181" spans="1:9" hidden="1" x14ac:dyDescent="0.25">
      <c r="A181" s="145" t="str">
        <f t="shared" si="4"/>
        <v>SOHET Lou</v>
      </c>
      <c r="B181" s="113" t="str">
        <f t="shared" si="5"/>
        <v>BNO Girls A</v>
      </c>
      <c r="C181" s="116" t="s">
        <v>590</v>
      </c>
      <c r="D181" s="115" t="s">
        <v>5</v>
      </c>
      <c r="E181" s="113" t="s">
        <v>356</v>
      </c>
      <c r="F181" s="113" t="s">
        <v>41</v>
      </c>
      <c r="G181" s="114" t="s">
        <v>666</v>
      </c>
      <c r="H181" s="113" t="s">
        <v>682</v>
      </c>
      <c r="I181" s="113" t="s">
        <v>708</v>
      </c>
    </row>
    <row r="182" spans="1:9" hidden="1" x14ac:dyDescent="0.25">
      <c r="A182" s="145" t="str">
        <f t="shared" si="4"/>
        <v>SOLOUKHIN Emilia</v>
      </c>
      <c r="B182" s="113" t="str">
        <f t="shared" si="5"/>
        <v>INO Girls A</v>
      </c>
      <c r="C182" s="116" t="s">
        <v>590</v>
      </c>
      <c r="D182" s="115" t="s">
        <v>43</v>
      </c>
      <c r="E182" s="113" t="s">
        <v>357</v>
      </c>
      <c r="F182" s="113" t="s">
        <v>41</v>
      </c>
      <c r="G182" s="114" t="s">
        <v>659</v>
      </c>
      <c r="H182" s="113" t="s">
        <v>683</v>
      </c>
      <c r="I182" s="113" t="s">
        <v>705</v>
      </c>
    </row>
    <row r="183" spans="1:9" hidden="1" x14ac:dyDescent="0.25">
      <c r="A183" s="145" t="str">
        <f t="shared" si="4"/>
        <v>SYZDYKOV Ekaterina</v>
      </c>
      <c r="B183" s="113" t="str">
        <f t="shared" si="5"/>
        <v>INO Girls A</v>
      </c>
      <c r="C183" s="116" t="s">
        <v>590</v>
      </c>
      <c r="D183" s="115" t="s">
        <v>7</v>
      </c>
      <c r="E183" s="113" t="s">
        <v>358</v>
      </c>
      <c r="F183" s="113" t="s">
        <v>41</v>
      </c>
      <c r="G183" s="114" t="s">
        <v>659</v>
      </c>
      <c r="H183" s="113" t="s">
        <v>683</v>
      </c>
      <c r="I183" s="113" t="s">
        <v>705</v>
      </c>
    </row>
    <row r="184" spans="1:9" hidden="1" x14ac:dyDescent="0.25">
      <c r="A184" s="145" t="str">
        <f t="shared" si="4"/>
        <v>SYZDYKOV Polina</v>
      </c>
      <c r="B184" s="113" t="str">
        <f t="shared" si="5"/>
        <v>JUN Ladies A</v>
      </c>
      <c r="C184" s="116" t="s">
        <v>590</v>
      </c>
      <c r="D184" s="115" t="s">
        <v>7</v>
      </c>
      <c r="E184" s="113" t="s">
        <v>359</v>
      </c>
      <c r="F184" s="113" t="s">
        <v>41</v>
      </c>
      <c r="G184" s="114" t="s">
        <v>661</v>
      </c>
      <c r="H184" s="113" t="s">
        <v>684</v>
      </c>
      <c r="I184" s="113" t="s">
        <v>704</v>
      </c>
    </row>
    <row r="185" spans="1:9" hidden="1" x14ac:dyDescent="0.25">
      <c r="A185" s="145" t="str">
        <f t="shared" si="4"/>
        <v>TANGHE Izabelle</v>
      </c>
      <c r="B185" s="113" t="str">
        <f t="shared" si="5"/>
        <v>INO Girls A</v>
      </c>
      <c r="C185" s="116" t="s">
        <v>590</v>
      </c>
      <c r="D185" s="115" t="s">
        <v>4</v>
      </c>
      <c r="E185" s="113" t="s">
        <v>360</v>
      </c>
      <c r="F185" s="113" t="s">
        <v>41</v>
      </c>
      <c r="G185" s="114" t="s">
        <v>659</v>
      </c>
      <c r="H185" s="113" t="s">
        <v>683</v>
      </c>
      <c r="I185" s="113" t="s">
        <v>705</v>
      </c>
    </row>
    <row r="186" spans="1:9" hidden="1" x14ac:dyDescent="0.25">
      <c r="A186" s="145" t="str">
        <f t="shared" si="4"/>
        <v>TAYMANS Elana</v>
      </c>
      <c r="B186" s="113" t="str">
        <f t="shared" si="5"/>
        <v>PRE Girls</v>
      </c>
      <c r="C186" s="116" t="s">
        <v>590</v>
      </c>
      <c r="D186" s="115" t="s">
        <v>4</v>
      </c>
      <c r="E186" s="113" t="s">
        <v>361</v>
      </c>
      <c r="F186" s="113" t="s">
        <v>41</v>
      </c>
      <c r="G186" s="114" t="s">
        <v>417</v>
      </c>
      <c r="H186" s="113" t="s">
        <v>41</v>
      </c>
      <c r="I186" s="114" t="s">
        <v>716</v>
      </c>
    </row>
    <row r="187" spans="1:9" hidden="1" x14ac:dyDescent="0.25">
      <c r="A187" s="145" t="str">
        <f t="shared" si="4"/>
        <v>THONET Clara</v>
      </c>
      <c r="B187" s="113" t="str">
        <f t="shared" si="5"/>
        <v>PRE Girls</v>
      </c>
      <c r="C187" s="116" t="s">
        <v>590</v>
      </c>
      <c r="D187" s="115" t="s">
        <v>5</v>
      </c>
      <c r="E187" s="113" t="s">
        <v>596</v>
      </c>
      <c r="F187" s="113" t="s">
        <v>41</v>
      </c>
      <c r="G187" s="114" t="s">
        <v>417</v>
      </c>
      <c r="H187" s="113" t="s">
        <v>41</v>
      </c>
      <c r="I187" s="114" t="s">
        <v>716</v>
      </c>
    </row>
    <row r="188" spans="1:9" hidden="1" x14ac:dyDescent="0.25">
      <c r="A188" s="145" t="str">
        <f t="shared" si="4"/>
        <v>TINTURIER Chloé</v>
      </c>
      <c r="B188" s="113" t="str">
        <f t="shared" si="5"/>
        <v>JUN Ladies A</v>
      </c>
      <c r="C188" s="116" t="s">
        <v>590</v>
      </c>
      <c r="D188" s="115" t="s">
        <v>5</v>
      </c>
      <c r="E188" s="113" t="s">
        <v>362</v>
      </c>
      <c r="F188" s="113" t="s">
        <v>595</v>
      </c>
      <c r="G188" s="114" t="s">
        <v>661</v>
      </c>
      <c r="H188" s="151" t="s">
        <v>685</v>
      </c>
      <c r="I188" s="151" t="s">
        <v>707</v>
      </c>
    </row>
    <row r="189" spans="1:9" hidden="1" x14ac:dyDescent="0.25">
      <c r="A189" s="145" t="str">
        <f t="shared" si="4"/>
        <v>TOULMONDE Emilie</v>
      </c>
      <c r="B189" s="113" t="str">
        <f t="shared" si="5"/>
        <v>MIN Girls</v>
      </c>
      <c r="C189" s="116" t="s">
        <v>590</v>
      </c>
      <c r="D189" s="115" t="s">
        <v>5</v>
      </c>
      <c r="E189" s="113" t="s">
        <v>363</v>
      </c>
      <c r="F189" s="113" t="s">
        <v>41</v>
      </c>
      <c r="G189" s="114" t="s">
        <v>674</v>
      </c>
      <c r="H189" s="113" t="s">
        <v>41</v>
      </c>
      <c r="I189" s="114" t="s">
        <v>714</v>
      </c>
    </row>
    <row r="190" spans="1:9" hidden="1" x14ac:dyDescent="0.25">
      <c r="A190" s="145" t="str">
        <f t="shared" si="4"/>
        <v>TRUYE Luna</v>
      </c>
      <c r="B190" s="113" t="str">
        <f t="shared" si="5"/>
        <v>BNO Girls A</v>
      </c>
      <c r="C190" s="116" t="s">
        <v>590</v>
      </c>
      <c r="D190" s="115" t="s">
        <v>4</v>
      </c>
      <c r="E190" s="113" t="s">
        <v>364</v>
      </c>
      <c r="F190" s="113" t="s">
        <v>41</v>
      </c>
      <c r="G190" s="114" t="s">
        <v>666</v>
      </c>
      <c r="H190" s="113" t="s">
        <v>682</v>
      </c>
      <c r="I190" s="113" t="s">
        <v>708</v>
      </c>
    </row>
    <row r="191" spans="1:9" hidden="1" x14ac:dyDescent="0.25">
      <c r="A191" s="145" t="str">
        <f t="shared" si="4"/>
        <v>TUMBAS-DE MUNCK Angelina</v>
      </c>
      <c r="B191" s="113" t="str">
        <f t="shared" si="5"/>
        <v>SEN Ladies A</v>
      </c>
      <c r="C191" s="116" t="s">
        <v>590</v>
      </c>
      <c r="D191" s="115" t="s">
        <v>4</v>
      </c>
      <c r="E191" s="113" t="s">
        <v>365</v>
      </c>
      <c r="F191" s="113" t="s">
        <v>41</v>
      </c>
      <c r="G191" s="114" t="s">
        <v>676</v>
      </c>
      <c r="H191" s="113" t="s">
        <v>685</v>
      </c>
      <c r="I191" s="113" t="s">
        <v>707</v>
      </c>
    </row>
    <row r="192" spans="1:9" hidden="1" x14ac:dyDescent="0.25">
      <c r="A192" s="145" t="str">
        <f t="shared" si="4"/>
        <v>TURKISTAN Selin</v>
      </c>
      <c r="B192" s="113" t="str">
        <f t="shared" si="5"/>
        <v>INO Girls A</v>
      </c>
      <c r="C192" s="116" t="s">
        <v>590</v>
      </c>
      <c r="D192" s="115" t="s">
        <v>4</v>
      </c>
      <c r="E192" s="113" t="s">
        <v>366</v>
      </c>
      <c r="F192" s="113" t="s">
        <v>41</v>
      </c>
      <c r="G192" s="114" t="s">
        <v>659</v>
      </c>
      <c r="H192" s="113" t="s">
        <v>683</v>
      </c>
      <c r="I192" s="113" t="s">
        <v>705</v>
      </c>
    </row>
    <row r="193" spans="1:9" hidden="1" x14ac:dyDescent="0.25">
      <c r="A193" s="145" t="str">
        <f t="shared" si="4"/>
        <v>VAN BRUYSSEL Amber</v>
      </c>
      <c r="B193" s="113" t="str">
        <f t="shared" si="5"/>
        <v>INO Girls A</v>
      </c>
      <c r="C193" s="116" t="s">
        <v>590</v>
      </c>
      <c r="D193" s="115" t="s">
        <v>2</v>
      </c>
      <c r="E193" s="113" t="s">
        <v>367</v>
      </c>
      <c r="F193" s="113" t="s">
        <v>41</v>
      </c>
      <c r="G193" s="114" t="s">
        <v>659</v>
      </c>
      <c r="H193" s="113" t="s">
        <v>683</v>
      </c>
      <c r="I193" s="113" t="s">
        <v>705</v>
      </c>
    </row>
    <row r="194" spans="1:9" hidden="1" x14ac:dyDescent="0.25">
      <c r="A194" s="145" t="str">
        <f t="shared" ref="A194:A254" si="6">E194</f>
        <v>VAN BRUYSSEL Margaux</v>
      </c>
      <c r="B194" s="113" t="str">
        <f t="shared" ref="B194:B249" si="7">IF($F$256="B competition",G194,IF($F$256="A competition",H194,I194))</f>
        <v>BNO Girls A</v>
      </c>
      <c r="C194" s="116" t="s">
        <v>590</v>
      </c>
      <c r="D194" s="115" t="s">
        <v>2</v>
      </c>
      <c r="E194" s="113" t="s">
        <v>368</v>
      </c>
      <c r="F194" s="113" t="s">
        <v>41</v>
      </c>
      <c r="G194" s="114" t="s">
        <v>666</v>
      </c>
      <c r="H194" s="113" t="s">
        <v>682</v>
      </c>
      <c r="I194" s="113" t="s">
        <v>708</v>
      </c>
    </row>
    <row r="195" spans="1:9" hidden="1" x14ac:dyDescent="0.25">
      <c r="A195" s="145" t="str">
        <f t="shared" si="6"/>
        <v>VAN DE VELDE Annelien</v>
      </c>
      <c r="B195" s="113" t="str">
        <f t="shared" si="7"/>
        <v>JUN Ladies A</v>
      </c>
      <c r="C195" s="116" t="s">
        <v>590</v>
      </c>
      <c r="D195" s="115" t="s">
        <v>4</v>
      </c>
      <c r="E195" s="113" t="s">
        <v>369</v>
      </c>
      <c r="F195" s="113" t="s">
        <v>41</v>
      </c>
      <c r="G195" s="114" t="s">
        <v>661</v>
      </c>
      <c r="H195" s="113" t="s">
        <v>685</v>
      </c>
      <c r="I195" s="113" t="s">
        <v>707</v>
      </c>
    </row>
    <row r="196" spans="1:9" hidden="1" x14ac:dyDescent="0.25">
      <c r="A196" s="145" t="str">
        <f t="shared" si="6"/>
        <v>VAN DE VELDE Chiara</v>
      </c>
      <c r="B196" s="113" t="str">
        <f t="shared" si="7"/>
        <v>JUN Ladies A</v>
      </c>
      <c r="C196" s="116" t="s">
        <v>590</v>
      </c>
      <c r="D196" s="115" t="s">
        <v>4</v>
      </c>
      <c r="E196" s="113" t="s">
        <v>370</v>
      </c>
      <c r="F196" s="113" t="s">
        <v>41</v>
      </c>
      <c r="G196" s="114" t="s">
        <v>661</v>
      </c>
      <c r="H196" s="113" t="s">
        <v>685</v>
      </c>
      <c r="I196" s="113" t="s">
        <v>707</v>
      </c>
    </row>
    <row r="197" spans="1:9" hidden="1" x14ac:dyDescent="0.25">
      <c r="A197" s="145" t="str">
        <f t="shared" si="6"/>
        <v>VAN DE VELDE Emmy</v>
      </c>
      <c r="B197" s="113" t="str">
        <f t="shared" si="7"/>
        <v>INO Girls A</v>
      </c>
      <c r="C197" s="116" t="s">
        <v>590</v>
      </c>
      <c r="D197" s="115" t="s">
        <v>4</v>
      </c>
      <c r="E197" s="113" t="s">
        <v>371</v>
      </c>
      <c r="F197" s="113" t="s">
        <v>41</v>
      </c>
      <c r="G197" s="114" t="s">
        <v>659</v>
      </c>
      <c r="H197" s="113" t="s">
        <v>683</v>
      </c>
      <c r="I197" s="113" t="s">
        <v>705</v>
      </c>
    </row>
    <row r="198" spans="1:9" hidden="1" x14ac:dyDescent="0.25">
      <c r="A198" s="145" t="str">
        <f t="shared" si="6"/>
        <v>VAN DEN BOGAERT Lyana</v>
      </c>
      <c r="B198" s="113" t="str">
        <f t="shared" si="7"/>
        <v>BNO Girls A</v>
      </c>
      <c r="C198" s="116" t="s">
        <v>590</v>
      </c>
      <c r="D198" s="115" t="s">
        <v>64</v>
      </c>
      <c r="E198" s="113" t="s">
        <v>372</v>
      </c>
      <c r="F198" s="113" t="s">
        <v>41</v>
      </c>
      <c r="G198" s="114" t="s">
        <v>666</v>
      </c>
      <c r="H198" s="113" t="s">
        <v>682</v>
      </c>
      <c r="I198" s="113" t="s">
        <v>708</v>
      </c>
    </row>
    <row r="199" spans="1:9" hidden="1" x14ac:dyDescent="0.25">
      <c r="A199" s="145" t="str">
        <f t="shared" si="6"/>
        <v>VAN DEN BROECK Shaury</v>
      </c>
      <c r="B199" s="113" t="str">
        <f t="shared" si="7"/>
        <v>INO Girls B</v>
      </c>
      <c r="C199" s="116" t="s">
        <v>590</v>
      </c>
      <c r="D199" s="115" t="s">
        <v>64</v>
      </c>
      <c r="E199" s="113" t="s">
        <v>373</v>
      </c>
      <c r="F199" s="113" t="s">
        <v>41</v>
      </c>
      <c r="G199" s="114" t="s">
        <v>662</v>
      </c>
      <c r="H199" s="113" t="s">
        <v>41</v>
      </c>
      <c r="I199" s="113" t="s">
        <v>715</v>
      </c>
    </row>
    <row r="200" spans="1:9" hidden="1" x14ac:dyDescent="0.25">
      <c r="A200" s="145" t="str">
        <f t="shared" si="6"/>
        <v>VAN DEN LUIJTGAARDEN Adamina</v>
      </c>
      <c r="B200" s="113" t="str">
        <f t="shared" si="7"/>
        <v>MIN Girls</v>
      </c>
      <c r="C200" s="116" t="s">
        <v>590</v>
      </c>
      <c r="D200" s="115" t="s">
        <v>43</v>
      </c>
      <c r="E200" s="113" t="s">
        <v>374</v>
      </c>
      <c r="F200" s="113" t="s">
        <v>41</v>
      </c>
      <c r="G200" s="114" t="s">
        <v>674</v>
      </c>
      <c r="H200" s="113" t="s">
        <v>41</v>
      </c>
      <c r="I200" s="114" t="s">
        <v>714</v>
      </c>
    </row>
    <row r="201" spans="1:9" hidden="1" x14ac:dyDescent="0.25">
      <c r="A201" s="145" t="str">
        <f t="shared" si="6"/>
        <v>VAN DEN WIJNGAERT Febe</v>
      </c>
      <c r="B201" s="113" t="str">
        <f t="shared" si="7"/>
        <v>JUN Ladies A</v>
      </c>
      <c r="C201" s="116" t="s">
        <v>590</v>
      </c>
      <c r="D201" s="115" t="s">
        <v>3</v>
      </c>
      <c r="E201" s="113" t="s">
        <v>375</v>
      </c>
      <c r="F201" s="113" t="s">
        <v>41</v>
      </c>
      <c r="G201" s="114" t="s">
        <v>661</v>
      </c>
      <c r="H201" s="113" t="s">
        <v>684</v>
      </c>
      <c r="I201" s="113" t="s">
        <v>704</v>
      </c>
    </row>
    <row r="202" spans="1:9" hidden="1" x14ac:dyDescent="0.25">
      <c r="A202" s="145" t="str">
        <f t="shared" si="6"/>
        <v>VAN DER STRAETEN Tiziana</v>
      </c>
      <c r="B202" s="113" t="str">
        <f t="shared" si="7"/>
        <v>INO Girls B</v>
      </c>
      <c r="C202" s="116" t="s">
        <v>590</v>
      </c>
      <c r="D202" s="115" t="s">
        <v>6</v>
      </c>
      <c r="E202" s="113" t="s">
        <v>376</v>
      </c>
      <c r="F202" s="113" t="s">
        <v>41</v>
      </c>
      <c r="G202" s="114" t="s">
        <v>662</v>
      </c>
      <c r="H202" s="113" t="s">
        <v>41</v>
      </c>
      <c r="I202" s="113" t="s">
        <v>715</v>
      </c>
    </row>
    <row r="203" spans="1:9" hidden="1" x14ac:dyDescent="0.25">
      <c r="A203" s="145" t="str">
        <f t="shared" si="6"/>
        <v>VAN EECKHOUT Lara</v>
      </c>
      <c r="B203" s="113" t="str">
        <f t="shared" si="7"/>
        <v>PRE Girls</v>
      </c>
      <c r="C203" s="116" t="s">
        <v>590</v>
      </c>
      <c r="D203" s="115" t="s">
        <v>3</v>
      </c>
      <c r="E203" s="113" t="s">
        <v>560</v>
      </c>
      <c r="F203" s="113" t="s">
        <v>41</v>
      </c>
      <c r="G203" s="114" t="s">
        <v>417</v>
      </c>
      <c r="H203" s="113" t="s">
        <v>41</v>
      </c>
      <c r="I203" s="114" t="s">
        <v>716</v>
      </c>
    </row>
    <row r="204" spans="1:9" hidden="1" x14ac:dyDescent="0.25">
      <c r="A204" s="145" t="str">
        <f t="shared" si="6"/>
        <v>VAN EEMEREN Inne</v>
      </c>
      <c r="B204" s="113" t="str">
        <f t="shared" si="7"/>
        <v>JUN Ladies A</v>
      </c>
      <c r="C204" s="116" t="s">
        <v>590</v>
      </c>
      <c r="D204" s="115" t="s">
        <v>8</v>
      </c>
      <c r="E204" s="113" t="s">
        <v>377</v>
      </c>
      <c r="F204" s="113" t="s">
        <v>41</v>
      </c>
      <c r="G204" s="114" t="s">
        <v>661</v>
      </c>
      <c r="H204" s="113" t="s">
        <v>685</v>
      </c>
      <c r="I204" s="113" t="s">
        <v>707</v>
      </c>
    </row>
    <row r="205" spans="1:9" hidden="1" x14ac:dyDescent="0.25">
      <c r="A205" s="145" t="str">
        <f t="shared" si="6"/>
        <v>VAN ESPEN Jannick</v>
      </c>
      <c r="B205" s="113" t="str">
        <f t="shared" si="7"/>
        <v>JUN Men B</v>
      </c>
      <c r="C205" s="116" t="s">
        <v>1</v>
      </c>
      <c r="D205" s="115" t="s">
        <v>3</v>
      </c>
      <c r="E205" s="113" t="s">
        <v>378</v>
      </c>
      <c r="F205" s="113" t="s">
        <v>41</v>
      </c>
      <c r="G205" s="114" t="s">
        <v>420</v>
      </c>
      <c r="H205" s="113" t="s">
        <v>41</v>
      </c>
      <c r="I205" s="113" t="s">
        <v>725</v>
      </c>
    </row>
    <row r="206" spans="1:9" hidden="1" x14ac:dyDescent="0.25">
      <c r="A206" s="145" t="str">
        <f t="shared" si="6"/>
        <v>VAN GENCK Lisa</v>
      </c>
      <c r="B206" s="113" t="str">
        <f t="shared" si="7"/>
        <v>SEN Girls A</v>
      </c>
      <c r="C206" s="116" t="s">
        <v>590</v>
      </c>
      <c r="D206" s="115" t="s">
        <v>6</v>
      </c>
      <c r="E206" s="113" t="s">
        <v>379</v>
      </c>
      <c r="F206" s="113" t="s">
        <v>41</v>
      </c>
      <c r="G206" s="114" t="s">
        <v>663</v>
      </c>
      <c r="H206" s="113" t="s">
        <v>686</v>
      </c>
      <c r="I206" s="113" t="s">
        <v>706</v>
      </c>
    </row>
    <row r="207" spans="1:9" hidden="1" x14ac:dyDescent="0.25">
      <c r="A207" s="145" t="str">
        <f t="shared" si="6"/>
        <v>VAN GESTEL Daisy</v>
      </c>
      <c r="B207" s="113" t="str">
        <f t="shared" si="7"/>
        <v>PRE Girls</v>
      </c>
      <c r="C207" s="116" t="s">
        <v>590</v>
      </c>
      <c r="D207" s="115" t="s">
        <v>31</v>
      </c>
      <c r="E207" s="113" t="s">
        <v>380</v>
      </c>
      <c r="F207" s="113" t="s">
        <v>41</v>
      </c>
      <c r="G207" s="114" t="s">
        <v>417</v>
      </c>
      <c r="H207" s="113" t="s">
        <v>41</v>
      </c>
      <c r="I207" s="114" t="s">
        <v>716</v>
      </c>
    </row>
    <row r="208" spans="1:9" hidden="1" x14ac:dyDescent="0.25">
      <c r="A208" s="145" t="str">
        <f t="shared" si="6"/>
        <v>VAN HERCK Fleur</v>
      </c>
      <c r="B208" s="113" t="str">
        <f t="shared" si="7"/>
        <v>BNO Girls B</v>
      </c>
      <c r="C208" s="116" t="s">
        <v>590</v>
      </c>
      <c r="D208" s="115" t="s">
        <v>48</v>
      </c>
      <c r="E208" s="113" t="s">
        <v>381</v>
      </c>
      <c r="F208" s="113" t="s">
        <v>41</v>
      </c>
      <c r="G208" s="114" t="s">
        <v>660</v>
      </c>
      <c r="H208" s="113" t="s">
        <v>41</v>
      </c>
      <c r="I208" s="113" t="s">
        <v>713</v>
      </c>
    </row>
    <row r="209" spans="1:9" hidden="1" x14ac:dyDescent="0.25">
      <c r="A209" s="145" t="str">
        <f t="shared" si="6"/>
        <v>VAN HOUDT Anneliese</v>
      </c>
      <c r="B209" s="113" t="str">
        <f t="shared" si="7"/>
        <v>SEN Ladies A</v>
      </c>
      <c r="C209" s="116" t="s">
        <v>590</v>
      </c>
      <c r="D209" s="115" t="s">
        <v>3</v>
      </c>
      <c r="E209" s="113" t="s">
        <v>185</v>
      </c>
      <c r="F209" s="113" t="s">
        <v>41</v>
      </c>
      <c r="G209" s="114" t="s">
        <v>676</v>
      </c>
      <c r="H209" s="113" t="s">
        <v>686</v>
      </c>
      <c r="I209" s="113" t="s">
        <v>706</v>
      </c>
    </row>
    <row r="210" spans="1:9" hidden="1" x14ac:dyDescent="0.25">
      <c r="A210" s="145" t="str">
        <f t="shared" si="6"/>
        <v>VAN LOOCK Emma</v>
      </c>
      <c r="B210" s="113" t="str">
        <f t="shared" si="7"/>
        <v>INO Girls A</v>
      </c>
      <c r="C210" s="116" t="s">
        <v>590</v>
      </c>
      <c r="D210" s="115" t="s">
        <v>3</v>
      </c>
      <c r="E210" s="113" t="s">
        <v>382</v>
      </c>
      <c r="F210" s="113" t="s">
        <v>41</v>
      </c>
      <c r="G210" s="114" t="s">
        <v>659</v>
      </c>
      <c r="H210" s="113" t="s">
        <v>682</v>
      </c>
      <c r="I210" s="113" t="s">
        <v>708</v>
      </c>
    </row>
    <row r="211" spans="1:9" hidden="1" x14ac:dyDescent="0.25">
      <c r="A211" s="145" t="str">
        <f t="shared" si="6"/>
        <v>VAN MULDERS Maite</v>
      </c>
      <c r="B211" s="113" t="str">
        <f t="shared" si="7"/>
        <v>JUN Ladies A</v>
      </c>
      <c r="C211" s="116" t="s">
        <v>590</v>
      </c>
      <c r="D211" s="115" t="s">
        <v>6</v>
      </c>
      <c r="E211" s="113" t="s">
        <v>383</v>
      </c>
      <c r="F211" s="113" t="s">
        <v>41</v>
      </c>
      <c r="G211" s="114" t="s">
        <v>661</v>
      </c>
      <c r="H211" s="113" t="s">
        <v>684</v>
      </c>
      <c r="I211" s="113" t="s">
        <v>704</v>
      </c>
    </row>
    <row r="212" spans="1:9" hidden="1" x14ac:dyDescent="0.25">
      <c r="A212" s="145" t="str">
        <f t="shared" si="6"/>
        <v>VAN SANT Tatiana</v>
      </c>
      <c r="B212" s="113" t="str">
        <f t="shared" si="7"/>
        <v>MIN Girls</v>
      </c>
      <c r="C212" s="116" t="s">
        <v>590</v>
      </c>
      <c r="D212" s="115" t="s">
        <v>64</v>
      </c>
      <c r="E212" s="113" t="s">
        <v>384</v>
      </c>
      <c r="F212" s="113" t="s">
        <v>41</v>
      </c>
      <c r="G212" s="114" t="s">
        <v>674</v>
      </c>
      <c r="H212" s="113" t="s">
        <v>41</v>
      </c>
      <c r="I212" s="114" t="s">
        <v>714</v>
      </c>
    </row>
    <row r="213" spans="1:9" hidden="1" x14ac:dyDescent="0.25">
      <c r="A213" s="145" t="str">
        <f t="shared" si="6"/>
        <v>VAN ROOSBROECK Clarisse</v>
      </c>
      <c r="B213" s="113" t="str">
        <f t="shared" si="7"/>
        <v>BNO Girls B</v>
      </c>
      <c r="C213" s="116" t="s">
        <v>590</v>
      </c>
      <c r="D213" s="115" t="s">
        <v>17</v>
      </c>
      <c r="E213" s="113" t="s">
        <v>385</v>
      </c>
      <c r="F213" s="113" t="s">
        <v>41</v>
      </c>
      <c r="G213" s="114" t="s">
        <v>660</v>
      </c>
      <c r="H213" s="113" t="s">
        <v>41</v>
      </c>
      <c r="I213" s="113" t="s">
        <v>713</v>
      </c>
    </row>
    <row r="214" spans="1:9" hidden="1" x14ac:dyDescent="0.25">
      <c r="A214" s="145" t="str">
        <f t="shared" si="6"/>
        <v>VAN SCHUERBEEK Luna</v>
      </c>
      <c r="B214" s="113" t="str">
        <f t="shared" si="7"/>
        <v>INO Girls A</v>
      </c>
      <c r="C214" s="116" t="s">
        <v>590</v>
      </c>
      <c r="D214" s="115" t="s">
        <v>6</v>
      </c>
      <c r="E214" s="113" t="s">
        <v>386</v>
      </c>
      <c r="F214" s="113" t="s">
        <v>41</v>
      </c>
      <c r="G214" s="114" t="s">
        <v>659</v>
      </c>
      <c r="H214" s="113" t="s">
        <v>683</v>
      </c>
      <c r="I214" s="113" t="s">
        <v>705</v>
      </c>
    </row>
    <row r="215" spans="1:9" hidden="1" x14ac:dyDescent="0.25">
      <c r="A215" s="145" t="str">
        <f t="shared" si="6"/>
        <v>VAN STEENBERGHE Ilona</v>
      </c>
      <c r="B215" s="113" t="str">
        <f t="shared" si="7"/>
        <v>MIN Girls</v>
      </c>
      <c r="C215" s="116" t="s">
        <v>590</v>
      </c>
      <c r="D215" s="115" t="s">
        <v>48</v>
      </c>
      <c r="E215" s="113" t="s">
        <v>387</v>
      </c>
      <c r="F215" s="113" t="s">
        <v>41</v>
      </c>
      <c r="G215" s="114" t="s">
        <v>674</v>
      </c>
      <c r="H215" s="113" t="s">
        <v>41</v>
      </c>
      <c r="I215" s="114" t="s">
        <v>714</v>
      </c>
    </row>
    <row r="216" spans="1:9" hidden="1" x14ac:dyDescent="0.25">
      <c r="A216" s="145" t="str">
        <f t="shared" si="6"/>
        <v>VAN VALCKENBORGH Isaura</v>
      </c>
      <c r="B216" s="113" t="str">
        <f t="shared" si="7"/>
        <v>BNO Girls A</v>
      </c>
      <c r="C216" s="116" t="s">
        <v>590</v>
      </c>
      <c r="D216" s="115" t="s">
        <v>6</v>
      </c>
      <c r="E216" s="113" t="s">
        <v>388</v>
      </c>
      <c r="F216" s="113" t="s">
        <v>41</v>
      </c>
      <c r="G216" s="114" t="s">
        <v>666</v>
      </c>
      <c r="H216" s="113" t="s">
        <v>682</v>
      </c>
      <c r="I216" s="113" t="s">
        <v>708</v>
      </c>
    </row>
    <row r="217" spans="1:9" hidden="1" x14ac:dyDescent="0.25">
      <c r="A217" s="145" t="str">
        <f t="shared" si="6"/>
        <v>VANCOPPERNOLLE Owen</v>
      </c>
      <c r="B217" s="113" t="str">
        <f t="shared" si="7"/>
        <v>JUN Men A</v>
      </c>
      <c r="C217" s="116" t="s">
        <v>1</v>
      </c>
      <c r="D217" s="115" t="s">
        <v>66</v>
      </c>
      <c r="E217" s="113" t="s">
        <v>389</v>
      </c>
      <c r="F217" s="113" t="s">
        <v>41</v>
      </c>
      <c r="G217" s="114" t="s">
        <v>673</v>
      </c>
      <c r="H217" s="113" t="s">
        <v>689</v>
      </c>
      <c r="I217" s="113" t="s">
        <v>722</v>
      </c>
    </row>
    <row r="218" spans="1:9" hidden="1" x14ac:dyDescent="0.25">
      <c r="A218" s="145" t="str">
        <f t="shared" si="6"/>
        <v>VANDEBERGH Morgane</v>
      </c>
      <c r="B218" s="113" t="str">
        <f t="shared" si="7"/>
        <v>PRE Girls</v>
      </c>
      <c r="C218" s="116" t="s">
        <v>590</v>
      </c>
      <c r="D218" s="115" t="s">
        <v>2</v>
      </c>
      <c r="E218" s="113" t="s">
        <v>574</v>
      </c>
      <c r="F218" s="113" t="s">
        <v>41</v>
      </c>
      <c r="G218" s="114" t="s">
        <v>417</v>
      </c>
      <c r="H218" s="113" t="s">
        <v>41</v>
      </c>
      <c r="I218" s="114" t="s">
        <v>716</v>
      </c>
    </row>
    <row r="219" spans="1:9" hidden="1" x14ac:dyDescent="0.25">
      <c r="A219" s="145" t="str">
        <f t="shared" si="6"/>
        <v>VANDEN BUSSCHE Julie</v>
      </c>
      <c r="B219" s="113" t="str">
        <f t="shared" si="7"/>
        <v>BNO Girls B</v>
      </c>
      <c r="C219" s="116" t="s">
        <v>590</v>
      </c>
      <c r="D219" s="115" t="s">
        <v>594</v>
      </c>
      <c r="E219" s="113" t="s">
        <v>390</v>
      </c>
      <c r="F219" s="113" t="s">
        <v>41</v>
      </c>
      <c r="G219" s="114" t="s">
        <v>660</v>
      </c>
      <c r="H219" s="113" t="s">
        <v>41</v>
      </c>
      <c r="I219" s="113" t="s">
        <v>713</v>
      </c>
    </row>
    <row r="220" spans="1:9" hidden="1" x14ac:dyDescent="0.25">
      <c r="A220" s="145" t="str">
        <f t="shared" si="6"/>
        <v>VANDERSARREN Charlotte</v>
      </c>
      <c r="B220" s="113" t="str">
        <f t="shared" si="7"/>
        <v>SEN Ladies A</v>
      </c>
      <c r="C220" s="116" t="s">
        <v>590</v>
      </c>
      <c r="D220" s="115" t="s">
        <v>4</v>
      </c>
      <c r="E220" s="113" t="s">
        <v>391</v>
      </c>
      <c r="F220" s="113" t="s">
        <v>41</v>
      </c>
      <c r="G220" s="114" t="s">
        <v>676</v>
      </c>
      <c r="H220" s="113" t="s">
        <v>686</v>
      </c>
      <c r="I220" s="113" t="s">
        <v>706</v>
      </c>
    </row>
    <row r="221" spans="1:9" hidden="1" x14ac:dyDescent="0.25">
      <c r="A221" s="145" t="str">
        <f t="shared" si="6"/>
        <v>VANDEZANDE Luana</v>
      </c>
      <c r="B221" s="113" t="str">
        <f t="shared" si="7"/>
        <v>JUN Ladies A</v>
      </c>
      <c r="C221" s="116" t="s">
        <v>590</v>
      </c>
      <c r="D221" s="236" t="s">
        <v>4</v>
      </c>
      <c r="E221" s="113" t="s">
        <v>392</v>
      </c>
      <c r="F221" s="113" t="s">
        <v>41</v>
      </c>
      <c r="G221" s="114" t="s">
        <v>661</v>
      </c>
      <c r="H221" s="113" t="s">
        <v>684</v>
      </c>
      <c r="I221" s="113" t="s">
        <v>704</v>
      </c>
    </row>
    <row r="222" spans="1:9" hidden="1" x14ac:dyDescent="0.25">
      <c r="A222" s="145" t="str">
        <f t="shared" si="6"/>
        <v>VANHECKE Lilas</v>
      </c>
      <c r="B222" s="113" t="str">
        <f t="shared" si="7"/>
        <v>PRE Girls</v>
      </c>
      <c r="C222" s="116" t="s">
        <v>590</v>
      </c>
      <c r="D222" s="115" t="s">
        <v>2</v>
      </c>
      <c r="E222" s="113" t="s">
        <v>393</v>
      </c>
      <c r="F222" s="113" t="s">
        <v>41</v>
      </c>
      <c r="G222" s="114" t="s">
        <v>417</v>
      </c>
      <c r="H222" s="113" t="s">
        <v>41</v>
      </c>
      <c r="I222" s="114" t="s">
        <v>716</v>
      </c>
    </row>
    <row r="223" spans="1:9" hidden="1" x14ac:dyDescent="0.25">
      <c r="A223" s="145" t="str">
        <f t="shared" si="6"/>
        <v>VANSANT Bo</v>
      </c>
      <c r="B223" s="113" t="str">
        <f t="shared" si="7"/>
        <v>JUN Ladies A</v>
      </c>
      <c r="C223" s="116" t="s">
        <v>590</v>
      </c>
      <c r="D223" s="115" t="s">
        <v>8</v>
      </c>
      <c r="E223" s="113" t="s">
        <v>394</v>
      </c>
      <c r="F223" s="113" t="s">
        <v>41</v>
      </c>
      <c r="G223" s="114" t="s">
        <v>661</v>
      </c>
      <c r="H223" s="113" t="s">
        <v>685</v>
      </c>
      <c r="I223" s="113" t="s">
        <v>707</v>
      </c>
    </row>
    <row r="224" spans="1:9" hidden="1" x14ac:dyDescent="0.25">
      <c r="A224" s="145" t="str">
        <f t="shared" si="6"/>
        <v>VANUYTSEL Cleo</v>
      </c>
      <c r="B224" s="113" t="str">
        <f t="shared" si="7"/>
        <v>PRE Girls</v>
      </c>
      <c r="C224" s="116" t="s">
        <v>590</v>
      </c>
      <c r="D224" s="115" t="s">
        <v>48</v>
      </c>
      <c r="E224" s="113" t="s">
        <v>395</v>
      </c>
      <c r="F224" s="113" t="s">
        <v>41</v>
      </c>
      <c r="G224" s="114" t="s">
        <v>417</v>
      </c>
      <c r="H224" s="113" t="s">
        <v>41</v>
      </c>
      <c r="I224" s="114" t="s">
        <v>716</v>
      </c>
    </row>
    <row r="225" spans="1:9" hidden="1" x14ac:dyDescent="0.25">
      <c r="A225" s="145" t="str">
        <f t="shared" si="6"/>
        <v>VENNEKENS Esther</v>
      </c>
      <c r="B225" s="113" t="str">
        <f t="shared" si="7"/>
        <v>PRE Girls</v>
      </c>
      <c r="C225" s="116" t="s">
        <v>590</v>
      </c>
      <c r="D225" s="115" t="s">
        <v>48</v>
      </c>
      <c r="E225" s="113" t="s">
        <v>593</v>
      </c>
      <c r="F225" s="113" t="s">
        <v>41</v>
      </c>
      <c r="G225" s="114" t="s">
        <v>417</v>
      </c>
      <c r="H225" s="113" t="s">
        <v>41</v>
      </c>
      <c r="I225" s="114" t="s">
        <v>716</v>
      </c>
    </row>
    <row r="226" spans="1:9" hidden="1" x14ac:dyDescent="0.25">
      <c r="A226" s="145" t="str">
        <f t="shared" si="6"/>
        <v>VERBEECK Jasmine</v>
      </c>
      <c r="B226" s="113" t="str">
        <f t="shared" si="7"/>
        <v>MIN Girls</v>
      </c>
      <c r="C226" s="116" t="s">
        <v>590</v>
      </c>
      <c r="D226" s="115" t="s">
        <v>43</v>
      </c>
      <c r="E226" s="113" t="s">
        <v>396</v>
      </c>
      <c r="F226" s="113" t="s">
        <v>41</v>
      </c>
      <c r="G226" s="114" t="s">
        <v>674</v>
      </c>
      <c r="H226" s="113" t="s">
        <v>41</v>
      </c>
      <c r="I226" s="114" t="s">
        <v>714</v>
      </c>
    </row>
    <row r="227" spans="1:9" hidden="1" x14ac:dyDescent="0.25">
      <c r="A227" s="145" t="str">
        <f t="shared" si="6"/>
        <v>VERBEKE Romée</v>
      </c>
      <c r="B227" s="113" t="str">
        <f t="shared" si="7"/>
        <v>JUN Ladies A</v>
      </c>
      <c r="C227" s="116" t="s">
        <v>590</v>
      </c>
      <c r="D227" s="235" t="s">
        <v>34</v>
      </c>
      <c r="E227" s="113" t="s">
        <v>397</v>
      </c>
      <c r="F227" s="113" t="s">
        <v>41</v>
      </c>
      <c r="G227" s="114" t="s">
        <v>661</v>
      </c>
      <c r="H227" s="113" t="s">
        <v>685</v>
      </c>
      <c r="I227" s="113" t="s">
        <v>707</v>
      </c>
    </row>
    <row r="228" spans="1:9" hidden="1" x14ac:dyDescent="0.25">
      <c r="A228" s="145" t="str">
        <f t="shared" si="6"/>
        <v>VERBINNEN Danielle</v>
      </c>
      <c r="B228" s="113" t="str">
        <f t="shared" si="7"/>
        <v>INO Girls A</v>
      </c>
      <c r="C228" s="116" t="s">
        <v>590</v>
      </c>
      <c r="D228" s="115" t="s">
        <v>48</v>
      </c>
      <c r="E228" s="113" t="s">
        <v>398</v>
      </c>
      <c r="F228" s="113" t="s">
        <v>41</v>
      </c>
      <c r="G228" s="114" t="s">
        <v>659</v>
      </c>
      <c r="H228" s="113" t="s">
        <v>683</v>
      </c>
      <c r="I228" s="113" t="s">
        <v>705</v>
      </c>
    </row>
    <row r="229" spans="1:9" hidden="1" x14ac:dyDescent="0.25">
      <c r="A229" s="145" t="str">
        <f t="shared" si="6"/>
        <v>VERCAMMEN Britt</v>
      </c>
      <c r="B229" s="113" t="str">
        <f t="shared" si="7"/>
        <v>INO Girls B</v>
      </c>
      <c r="C229" s="116" t="s">
        <v>590</v>
      </c>
      <c r="D229" s="115" t="s">
        <v>2</v>
      </c>
      <c r="E229" s="113" t="s">
        <v>399</v>
      </c>
      <c r="F229" s="113" t="s">
        <v>41</v>
      </c>
      <c r="G229" s="114" t="s">
        <v>662</v>
      </c>
      <c r="H229" s="113" t="s">
        <v>41</v>
      </c>
      <c r="I229" s="113" t="s">
        <v>715</v>
      </c>
    </row>
    <row r="230" spans="1:9" hidden="1" x14ac:dyDescent="0.25">
      <c r="A230" s="145" t="str">
        <f t="shared" si="6"/>
        <v>VERHAEGEN Caro</v>
      </c>
      <c r="B230" s="113" t="str">
        <f t="shared" si="7"/>
        <v>INO Girls A</v>
      </c>
      <c r="C230" s="116" t="s">
        <v>590</v>
      </c>
      <c r="D230" s="115" t="s">
        <v>64</v>
      </c>
      <c r="E230" s="113" t="s">
        <v>400</v>
      </c>
      <c r="F230" s="113" t="s">
        <v>41</v>
      </c>
      <c r="G230" s="114" t="s">
        <v>659</v>
      </c>
      <c r="H230" s="113" t="s">
        <v>683</v>
      </c>
      <c r="I230" s="113" t="s">
        <v>705</v>
      </c>
    </row>
    <row r="231" spans="1:9" hidden="1" x14ac:dyDescent="0.25">
      <c r="A231" s="145" t="str">
        <f t="shared" si="6"/>
        <v>VERHEYEN Ans</v>
      </c>
      <c r="B231" s="113" t="str">
        <f t="shared" si="7"/>
        <v>BNO Girls A</v>
      </c>
      <c r="C231" s="116" t="s">
        <v>590</v>
      </c>
      <c r="D231" s="115" t="s">
        <v>8</v>
      </c>
      <c r="E231" s="113" t="s">
        <v>592</v>
      </c>
      <c r="F231" s="113" t="s">
        <v>41</v>
      </c>
      <c r="G231" s="114" t="s">
        <v>666</v>
      </c>
      <c r="H231" s="113" t="s">
        <v>682</v>
      </c>
      <c r="I231" s="113" t="s">
        <v>708</v>
      </c>
    </row>
    <row r="232" spans="1:9" hidden="1" x14ac:dyDescent="0.25">
      <c r="A232" s="145" t="str">
        <f t="shared" si="6"/>
        <v>VERMOTE Marie</v>
      </c>
      <c r="B232" s="113" t="str">
        <f t="shared" si="7"/>
        <v>PRE Girls</v>
      </c>
      <c r="C232" s="116" t="s">
        <v>590</v>
      </c>
      <c r="D232" s="115" t="s">
        <v>5</v>
      </c>
      <c r="E232" s="113" t="s">
        <v>591</v>
      </c>
      <c r="F232" s="113" t="s">
        <v>41</v>
      </c>
      <c r="G232" s="114" t="s">
        <v>417</v>
      </c>
      <c r="H232" s="113" t="s">
        <v>41</v>
      </c>
      <c r="I232" s="114" t="s">
        <v>716</v>
      </c>
    </row>
    <row r="233" spans="1:9" hidden="1" x14ac:dyDescent="0.25">
      <c r="A233" s="145" t="str">
        <f t="shared" si="6"/>
        <v>VERPLANCKE Amina</v>
      </c>
      <c r="B233" s="113" t="str">
        <f t="shared" si="7"/>
        <v>JUN Ladies A</v>
      </c>
      <c r="C233" s="116" t="s">
        <v>590</v>
      </c>
      <c r="D233" s="115" t="s">
        <v>4</v>
      </c>
      <c r="E233" s="113" t="s">
        <v>401</v>
      </c>
      <c r="F233" s="113" t="s">
        <v>41</v>
      </c>
      <c r="G233" s="114" t="s">
        <v>661</v>
      </c>
      <c r="H233" s="113" t="s">
        <v>685</v>
      </c>
      <c r="I233" s="113" t="s">
        <v>707</v>
      </c>
    </row>
    <row r="234" spans="1:9" hidden="1" x14ac:dyDescent="0.25">
      <c r="A234" s="145" t="str">
        <f t="shared" si="6"/>
        <v>VERPLANKE Soraya</v>
      </c>
      <c r="B234" s="113" t="str">
        <f t="shared" si="7"/>
        <v>ANO Girls B</v>
      </c>
      <c r="C234" s="116" t="s">
        <v>590</v>
      </c>
      <c r="D234" s="115" t="s">
        <v>4</v>
      </c>
      <c r="E234" s="113" t="s">
        <v>402</v>
      </c>
      <c r="F234" s="113" t="s">
        <v>41</v>
      </c>
      <c r="G234" s="114" t="s">
        <v>665</v>
      </c>
      <c r="H234" s="113" t="s">
        <v>41</v>
      </c>
      <c r="I234" s="113" t="s">
        <v>717</v>
      </c>
    </row>
    <row r="235" spans="1:9" hidden="1" x14ac:dyDescent="0.25">
      <c r="A235" s="145" t="str">
        <f t="shared" si="6"/>
        <v>VERSCHUEREN Amy</v>
      </c>
      <c r="B235" s="113" t="str">
        <f t="shared" si="7"/>
        <v>MIN Girls</v>
      </c>
      <c r="C235" s="116" t="s">
        <v>590</v>
      </c>
      <c r="D235" s="115" t="s">
        <v>3</v>
      </c>
      <c r="E235" s="113" t="s">
        <v>403</v>
      </c>
      <c r="F235" s="113" t="s">
        <v>41</v>
      </c>
      <c r="G235" s="114" t="s">
        <v>674</v>
      </c>
      <c r="H235" s="113" t="s">
        <v>41</v>
      </c>
      <c r="I235" s="114" t="s">
        <v>714</v>
      </c>
    </row>
    <row r="236" spans="1:9" hidden="1" x14ac:dyDescent="0.25">
      <c r="A236" s="145" t="str">
        <f t="shared" si="6"/>
        <v>VERTRIEST Luna</v>
      </c>
      <c r="B236" s="113" t="str">
        <f t="shared" si="7"/>
        <v>BNO Girls A</v>
      </c>
      <c r="C236" s="116" t="s">
        <v>590</v>
      </c>
      <c r="D236" s="115" t="s">
        <v>4</v>
      </c>
      <c r="E236" s="113" t="s">
        <v>404</v>
      </c>
      <c r="F236" s="113" t="s">
        <v>41</v>
      </c>
      <c r="G236" s="114" t="s">
        <v>666</v>
      </c>
      <c r="H236" s="113" t="s">
        <v>682</v>
      </c>
      <c r="I236" s="113" t="s">
        <v>708</v>
      </c>
    </row>
    <row r="237" spans="1:9" hidden="1" x14ac:dyDescent="0.25">
      <c r="A237" s="145" t="str">
        <f t="shared" si="6"/>
        <v>VERVAET Esther</v>
      </c>
      <c r="B237" s="113" t="str">
        <f t="shared" si="7"/>
        <v>BNO Girls B</v>
      </c>
      <c r="C237" s="116" t="s">
        <v>590</v>
      </c>
      <c r="D237" s="115" t="s">
        <v>2</v>
      </c>
      <c r="E237" s="113" t="s">
        <v>405</v>
      </c>
      <c r="F237" s="113" t="s">
        <v>41</v>
      </c>
      <c r="G237" s="114" t="s">
        <v>660</v>
      </c>
      <c r="H237" s="113" t="s">
        <v>41</v>
      </c>
      <c r="I237" s="113" t="s">
        <v>713</v>
      </c>
    </row>
    <row r="238" spans="1:9" hidden="1" x14ac:dyDescent="0.25">
      <c r="A238" s="145" t="str">
        <f t="shared" si="6"/>
        <v>VERWERFT Britt</v>
      </c>
      <c r="B238" s="113" t="str">
        <f t="shared" si="7"/>
        <v>JUN Ladies A</v>
      </c>
      <c r="C238" s="116" t="s">
        <v>590</v>
      </c>
      <c r="D238" s="115" t="s">
        <v>3</v>
      </c>
      <c r="E238" s="113" t="s">
        <v>406</v>
      </c>
      <c r="F238" s="113" t="s">
        <v>41</v>
      </c>
      <c r="G238" s="114" t="s">
        <v>661</v>
      </c>
      <c r="H238" s="113" t="s">
        <v>685</v>
      </c>
      <c r="I238" s="113" t="s">
        <v>707</v>
      </c>
    </row>
    <row r="239" spans="1:9" hidden="1" x14ac:dyDescent="0.25">
      <c r="A239" s="145" t="str">
        <f t="shared" si="6"/>
        <v>VROLIJK Femke</v>
      </c>
      <c r="B239" s="113" t="str">
        <f t="shared" si="7"/>
        <v>BNO Girls A</v>
      </c>
      <c r="C239" s="116" t="s">
        <v>590</v>
      </c>
      <c r="D239" s="115" t="s">
        <v>48</v>
      </c>
      <c r="E239" s="113" t="s">
        <v>407</v>
      </c>
      <c r="F239" s="113" t="s">
        <v>41</v>
      </c>
      <c r="G239" s="114" t="s">
        <v>666</v>
      </c>
      <c r="H239" s="113" t="s">
        <v>682</v>
      </c>
      <c r="I239" s="113" t="s">
        <v>708</v>
      </c>
    </row>
    <row r="240" spans="1:9" hidden="1" x14ac:dyDescent="0.25">
      <c r="A240" s="145" t="str">
        <f t="shared" si="6"/>
        <v>WANDELS Rune</v>
      </c>
      <c r="B240" s="113" t="str">
        <f t="shared" si="7"/>
        <v>INO Girls B</v>
      </c>
      <c r="C240" s="116" t="s">
        <v>590</v>
      </c>
      <c r="D240" s="115" t="s">
        <v>64</v>
      </c>
      <c r="E240" s="113" t="s">
        <v>408</v>
      </c>
      <c r="F240" s="113" t="s">
        <v>41</v>
      </c>
      <c r="G240" s="114" t="s">
        <v>662</v>
      </c>
      <c r="H240" s="113" t="s">
        <v>41</v>
      </c>
      <c r="I240" s="113" t="s">
        <v>715</v>
      </c>
    </row>
    <row r="241" spans="1:10" hidden="1" x14ac:dyDescent="0.25">
      <c r="A241" s="145" t="str">
        <f t="shared" si="6"/>
        <v>WILLEM Agnes</v>
      </c>
      <c r="B241" s="113" t="str">
        <f t="shared" si="7"/>
        <v>INO Girls A</v>
      </c>
      <c r="C241" s="116" t="s">
        <v>590</v>
      </c>
      <c r="D241" s="115" t="s">
        <v>5</v>
      </c>
      <c r="E241" s="113" t="s">
        <v>409</v>
      </c>
      <c r="F241" s="113" t="s">
        <v>41</v>
      </c>
      <c r="G241" s="114" t="s">
        <v>659</v>
      </c>
      <c r="H241" s="113" t="s">
        <v>683</v>
      </c>
      <c r="I241" s="113" t="s">
        <v>705</v>
      </c>
    </row>
    <row r="242" spans="1:10" hidden="1" x14ac:dyDescent="0.25">
      <c r="A242" s="145" t="str">
        <f t="shared" si="6"/>
        <v>WOSTYN Anna</v>
      </c>
      <c r="B242" s="113" t="str">
        <f t="shared" si="7"/>
        <v>INO Girls A</v>
      </c>
      <c r="C242" s="116" t="s">
        <v>590</v>
      </c>
      <c r="D242" s="115" t="s">
        <v>2</v>
      </c>
      <c r="E242" s="113" t="s">
        <v>410</v>
      </c>
      <c r="F242" s="113" t="s">
        <v>41</v>
      </c>
      <c r="G242" s="114" t="s">
        <v>659</v>
      </c>
      <c r="H242" s="113" t="s">
        <v>682</v>
      </c>
      <c r="I242" s="113" t="s">
        <v>708</v>
      </c>
    </row>
    <row r="243" spans="1:10" hidden="1" x14ac:dyDescent="0.25">
      <c r="A243" s="145" t="str">
        <f t="shared" si="6"/>
        <v>WOSTYN Sara</v>
      </c>
      <c r="B243" s="113" t="str">
        <f t="shared" si="7"/>
        <v>INO Girls A</v>
      </c>
      <c r="C243" s="116" t="s">
        <v>590</v>
      </c>
      <c r="D243" s="115" t="s">
        <v>2</v>
      </c>
      <c r="E243" s="113" t="s">
        <v>411</v>
      </c>
      <c r="F243" s="113" t="s">
        <v>41</v>
      </c>
      <c r="G243" s="114" t="s">
        <v>659</v>
      </c>
      <c r="H243" s="113" t="s">
        <v>682</v>
      </c>
      <c r="I243" s="113" t="s">
        <v>708</v>
      </c>
    </row>
    <row r="244" spans="1:10" hidden="1" x14ac:dyDescent="0.25">
      <c r="A244" s="145" t="str">
        <f t="shared" si="6"/>
        <v>WOSTYN Tessa</v>
      </c>
      <c r="B244" s="113" t="str">
        <f t="shared" si="7"/>
        <v>PRE Girls</v>
      </c>
      <c r="C244" s="116" t="s">
        <v>590</v>
      </c>
      <c r="D244" s="115" t="s">
        <v>2</v>
      </c>
      <c r="E244" s="113" t="s">
        <v>412</v>
      </c>
      <c r="F244" s="113" t="s">
        <v>41</v>
      </c>
      <c r="G244" s="114" t="s">
        <v>417</v>
      </c>
      <c r="H244" s="113" t="s">
        <v>41</v>
      </c>
      <c r="I244" s="114" t="s">
        <v>716</v>
      </c>
    </row>
    <row r="245" spans="1:10" hidden="1" x14ac:dyDescent="0.25">
      <c r="A245" s="145" t="str">
        <f t="shared" si="6"/>
        <v>YAVUZ Zoë</v>
      </c>
      <c r="B245" s="113" t="str">
        <f t="shared" si="7"/>
        <v>PRE Girls</v>
      </c>
      <c r="C245" s="116" t="s">
        <v>590</v>
      </c>
      <c r="D245" s="234" t="s">
        <v>3</v>
      </c>
      <c r="E245" s="113" t="s">
        <v>413</v>
      </c>
      <c r="F245" s="113" t="s">
        <v>41</v>
      </c>
      <c r="G245" s="114" t="s">
        <v>417</v>
      </c>
      <c r="H245" s="113" t="s">
        <v>41</v>
      </c>
      <c r="I245" s="114" t="s">
        <v>716</v>
      </c>
    </row>
    <row r="246" spans="1:10" hidden="1" x14ac:dyDescent="0.25">
      <c r="A246" s="145" t="str">
        <f t="shared" si="6"/>
        <v>ZUSTRUPA Marija</v>
      </c>
      <c r="B246" s="113" t="str">
        <f t="shared" si="7"/>
        <v>PRE Girls</v>
      </c>
      <c r="C246" s="116" t="s">
        <v>590</v>
      </c>
      <c r="D246" s="115" t="s">
        <v>2</v>
      </c>
      <c r="E246" s="113" t="s">
        <v>414</v>
      </c>
      <c r="F246" s="113" t="s">
        <v>41</v>
      </c>
      <c r="G246" s="114" t="s">
        <v>417</v>
      </c>
      <c r="H246" s="113" t="s">
        <v>41</v>
      </c>
      <c r="I246" s="114" t="s">
        <v>716</v>
      </c>
    </row>
    <row r="247" spans="1:10" hidden="1" x14ac:dyDescent="0.25">
      <c r="A247" s="145" t="str">
        <f t="shared" si="6"/>
        <v>VERHAEGH Chelsea</v>
      </c>
      <c r="B247" s="113" t="str">
        <f t="shared" si="7"/>
        <v>JUN Ladies A</v>
      </c>
      <c r="C247" s="116" t="s">
        <v>590</v>
      </c>
      <c r="D247" s="115" t="s">
        <v>589</v>
      </c>
      <c r="E247" s="113" t="s">
        <v>568</v>
      </c>
      <c r="F247" s="113" t="s">
        <v>588</v>
      </c>
      <c r="G247" s="114" t="s">
        <v>661</v>
      </c>
      <c r="H247" s="113" t="s">
        <v>41</v>
      </c>
      <c r="I247" s="114" t="s">
        <v>41</v>
      </c>
      <c r="J247" s="144">
        <v>36836</v>
      </c>
    </row>
    <row r="248" spans="1:10" hidden="1" x14ac:dyDescent="0.25">
      <c r="A248" s="145" t="str">
        <f t="shared" si="6"/>
        <v>AIKEMA Sophia</v>
      </c>
      <c r="B248" s="113" t="str">
        <f t="shared" si="7"/>
        <v>INO Girls A</v>
      </c>
      <c r="C248" s="116" t="s">
        <v>590</v>
      </c>
      <c r="D248" s="115" t="s">
        <v>741</v>
      </c>
      <c r="E248" s="113" t="s">
        <v>742</v>
      </c>
      <c r="F248" s="113" t="s">
        <v>744</v>
      </c>
      <c r="G248" s="114" t="s">
        <v>659</v>
      </c>
      <c r="H248" s="113" t="s">
        <v>41</v>
      </c>
      <c r="I248" s="114" t="s">
        <v>41</v>
      </c>
      <c r="J248" s="144">
        <v>41933</v>
      </c>
    </row>
    <row r="249" spans="1:10" hidden="1" x14ac:dyDescent="0.25">
      <c r="A249" s="145" t="str">
        <f t="shared" si="6"/>
        <v>LENIS Cecil</v>
      </c>
      <c r="B249" s="113" t="str">
        <f t="shared" si="7"/>
        <v>JUN Ladies A</v>
      </c>
      <c r="C249" s="116" t="s">
        <v>590</v>
      </c>
      <c r="D249" s="115" t="s">
        <v>741</v>
      </c>
      <c r="E249" s="113" t="s">
        <v>743</v>
      </c>
      <c r="F249" s="113" t="s">
        <v>744</v>
      </c>
      <c r="G249" s="114" t="s">
        <v>661</v>
      </c>
      <c r="H249" s="113" t="s">
        <v>41</v>
      </c>
      <c r="I249" s="114" t="s">
        <v>41</v>
      </c>
      <c r="J249" s="144">
        <v>36506</v>
      </c>
    </row>
    <row r="250" spans="1:10" hidden="1" x14ac:dyDescent="0.25">
      <c r="A250" s="145" t="str">
        <f t="shared" si="6"/>
        <v>-</v>
      </c>
      <c r="B250" s="113" t="s">
        <v>41</v>
      </c>
      <c r="C250" s="116" t="s">
        <v>41</v>
      </c>
      <c r="D250" s="115" t="s">
        <v>41</v>
      </c>
      <c r="E250" s="113" t="s">
        <v>41</v>
      </c>
      <c r="F250" s="113" t="s">
        <v>41</v>
      </c>
      <c r="G250" s="114" t="s">
        <v>41</v>
      </c>
      <c r="H250" s="113" t="s">
        <v>41</v>
      </c>
      <c r="I250" s="114" t="s">
        <v>41</v>
      </c>
      <c r="J250" s="144"/>
    </row>
    <row r="251" spans="1:10" hidden="1" x14ac:dyDescent="0.25">
      <c r="A251" s="145" t="str">
        <f t="shared" si="6"/>
        <v>-</v>
      </c>
      <c r="B251" s="113" t="s">
        <v>41</v>
      </c>
      <c r="C251" s="116" t="s">
        <v>41</v>
      </c>
      <c r="D251" s="115" t="s">
        <v>41</v>
      </c>
      <c r="E251" s="113" t="s">
        <v>41</v>
      </c>
      <c r="F251" s="113" t="s">
        <v>41</v>
      </c>
      <c r="G251" s="114" t="s">
        <v>41</v>
      </c>
      <c r="H251" s="113" t="s">
        <v>41</v>
      </c>
      <c r="I251" s="114" t="s">
        <v>41</v>
      </c>
      <c r="J251" s="144"/>
    </row>
    <row r="252" spans="1:10" hidden="1" x14ac:dyDescent="0.25">
      <c r="A252" s="145" t="str">
        <f t="shared" si="6"/>
        <v>-</v>
      </c>
      <c r="B252" s="113" t="s">
        <v>41</v>
      </c>
      <c r="C252" s="116" t="s">
        <v>41</v>
      </c>
      <c r="D252" s="115" t="s">
        <v>41</v>
      </c>
      <c r="E252" s="113" t="s">
        <v>41</v>
      </c>
      <c r="F252" s="113" t="s">
        <v>41</v>
      </c>
      <c r="G252" s="114" t="s">
        <v>41</v>
      </c>
      <c r="H252" s="113" t="s">
        <v>41</v>
      </c>
      <c r="I252" s="114" t="s">
        <v>41</v>
      </c>
      <c r="J252" s="144"/>
    </row>
    <row r="253" spans="1:10" hidden="1" x14ac:dyDescent="0.25">
      <c r="A253" s="145" t="str">
        <f t="shared" si="6"/>
        <v>-</v>
      </c>
      <c r="B253" s="113" t="s">
        <v>41</v>
      </c>
      <c r="C253" s="116" t="s">
        <v>41</v>
      </c>
      <c r="D253" s="115" t="s">
        <v>41</v>
      </c>
      <c r="E253" s="113" t="s">
        <v>41</v>
      </c>
      <c r="F253" s="113" t="s">
        <v>41</v>
      </c>
      <c r="G253" s="114" t="s">
        <v>41</v>
      </c>
      <c r="H253" s="113" t="s">
        <v>41</v>
      </c>
      <c r="I253" s="114" t="s">
        <v>41</v>
      </c>
      <c r="J253" s="144"/>
    </row>
    <row r="254" spans="1:10" hidden="1" x14ac:dyDescent="0.25">
      <c r="A254" s="117" t="str">
        <f t="shared" si="6"/>
        <v>-</v>
      </c>
      <c r="B254" s="113" t="s">
        <v>41</v>
      </c>
      <c r="C254" s="116" t="s">
        <v>41</v>
      </c>
      <c r="D254" s="115" t="s">
        <v>41</v>
      </c>
      <c r="E254" s="113" t="s">
        <v>41</v>
      </c>
      <c r="F254" s="113" t="s">
        <v>41</v>
      </c>
      <c r="G254" s="114" t="s">
        <v>41</v>
      </c>
      <c r="H254" s="113" t="s">
        <v>41</v>
      </c>
      <c r="I254" s="113" t="s">
        <v>41</v>
      </c>
      <c r="J254" s="144"/>
    </row>
    <row r="255" spans="1:10" s="141" customFormat="1" ht="50.1" customHeight="1" x14ac:dyDescent="0.3">
      <c r="A255" s="171" t="s">
        <v>750</v>
      </c>
      <c r="B255" s="171"/>
      <c r="C255" s="171"/>
      <c r="D255" s="171"/>
      <c r="E255" s="171"/>
      <c r="F255" s="171"/>
      <c r="G255" s="143"/>
      <c r="H255" s="142"/>
    </row>
    <row r="256" spans="1:10" s="137" customFormat="1" ht="21" customHeight="1" x14ac:dyDescent="0.25">
      <c r="A256" s="241" t="s">
        <v>587</v>
      </c>
      <c r="B256" s="241"/>
      <c r="C256" s="140"/>
      <c r="D256" s="242" t="s">
        <v>639</v>
      </c>
      <c r="E256" s="243"/>
      <c r="F256" s="140" t="str">
        <f>VLOOKUP(D256,Lijsten!B117:C124,2,FALSE)</f>
        <v>B competition</v>
      </c>
      <c r="G256" s="139"/>
      <c r="H256" s="138"/>
    </row>
    <row r="257" spans="1:8" s="133" customFormat="1" ht="24.95" customHeight="1" x14ac:dyDescent="0.2">
      <c r="A257" s="136"/>
      <c r="B257" s="134" t="s">
        <v>0</v>
      </c>
      <c r="C257" s="134" t="s">
        <v>585</v>
      </c>
      <c r="D257" s="134" t="s">
        <v>45</v>
      </c>
      <c r="E257" s="134" t="s">
        <v>584</v>
      </c>
      <c r="F257" s="134" t="s">
        <v>10</v>
      </c>
      <c r="G257" s="135" t="s">
        <v>731</v>
      </c>
      <c r="H257" s="134" t="s">
        <v>46</v>
      </c>
    </row>
    <row r="258" spans="1:8" s="131" customFormat="1" ht="3.95" customHeight="1" x14ac:dyDescent="0.25">
      <c r="A258" s="240" t="s">
        <v>41</v>
      </c>
      <c r="B258" s="240"/>
      <c r="C258" s="240"/>
      <c r="D258" s="240"/>
      <c r="E258" s="240"/>
      <c r="F258" s="240"/>
      <c r="G258" s="132"/>
    </row>
    <row r="259" spans="1:8" s="118" customFormat="1" x14ac:dyDescent="0.25">
      <c r="A259" s="130">
        <v>1</v>
      </c>
      <c r="B259" s="129" t="str">
        <f t="shared" ref="B259:B290" si="8">IF(OR(ISBLANK($E259),$E259="-"),"&lt;cat&gt;",VLOOKUP($E259,$A$2:$E$254,2,FALSE))</f>
        <v>&lt;cat&gt;</v>
      </c>
      <c r="C259" s="128" t="str">
        <f t="shared" ref="C259:C290" si="9">IF(OR(ISBLANK($E259),$E259="-"),"&lt;&gt;",VLOOKUP($E259,$A$2:$E$254,3,FALSE))</f>
        <v>&lt;&gt;</v>
      </c>
      <c r="D259" s="127" t="str">
        <f t="shared" ref="D259:D290" si="10">IF(OR(ISBLANK($E259),$E259="-"),"&lt;club&gt;",VLOOKUP($E259,$A$2:$E$254,4,FALSE))</f>
        <v>&lt;club&gt;</v>
      </c>
      <c r="E259" s="126"/>
      <c r="F259" s="126"/>
      <c r="G259" s="175" t="str">
        <f>IF(B259="&lt;cat&gt;","-",MID(B259,8,3))</f>
        <v>-</v>
      </c>
      <c r="H259" s="125"/>
    </row>
    <row r="260" spans="1:8" s="118" customFormat="1" x14ac:dyDescent="0.25">
      <c r="A260" s="123">
        <v>2</v>
      </c>
      <c r="B260" s="122" t="str">
        <f t="shared" si="8"/>
        <v>&lt;cat&gt;</v>
      </c>
      <c r="C260" s="121" t="str">
        <f t="shared" si="9"/>
        <v>&lt;&gt;</v>
      </c>
      <c r="D260" s="120" t="str">
        <f t="shared" si="10"/>
        <v>&lt;club&gt;</v>
      </c>
      <c r="E260" s="85"/>
      <c r="F260" s="85"/>
      <c r="G260" s="176" t="str">
        <f t="shared" ref="G260:G323" si="11">IF(B260="&lt;cat&gt;","-",MID(B260,8,3))</f>
        <v>-</v>
      </c>
      <c r="H260" s="119"/>
    </row>
    <row r="261" spans="1:8" s="118" customFormat="1" x14ac:dyDescent="0.25">
      <c r="A261" s="123">
        <v>3</v>
      </c>
      <c r="B261" s="122" t="str">
        <f t="shared" si="8"/>
        <v>&lt;cat&gt;</v>
      </c>
      <c r="C261" s="121" t="str">
        <f t="shared" si="9"/>
        <v>&lt;&gt;</v>
      </c>
      <c r="D261" s="120" t="str">
        <f t="shared" si="10"/>
        <v>&lt;club&gt;</v>
      </c>
      <c r="E261" s="85"/>
      <c r="F261" s="85"/>
      <c r="G261" s="176" t="str">
        <f t="shared" si="11"/>
        <v>-</v>
      </c>
      <c r="H261" s="119"/>
    </row>
    <row r="262" spans="1:8" s="118" customFormat="1" x14ac:dyDescent="0.25">
      <c r="A262" s="123">
        <v>4</v>
      </c>
      <c r="B262" s="122" t="str">
        <f t="shared" si="8"/>
        <v>&lt;cat&gt;</v>
      </c>
      <c r="C262" s="121" t="str">
        <f t="shared" si="9"/>
        <v>&lt;&gt;</v>
      </c>
      <c r="D262" s="120" t="str">
        <f t="shared" si="10"/>
        <v>&lt;club&gt;</v>
      </c>
      <c r="E262" s="85"/>
      <c r="F262" s="85"/>
      <c r="G262" s="176" t="str">
        <f t="shared" si="11"/>
        <v>-</v>
      </c>
      <c r="H262" s="119"/>
    </row>
    <row r="263" spans="1:8" s="118" customFormat="1" x14ac:dyDescent="0.25">
      <c r="A263" s="123">
        <v>5</v>
      </c>
      <c r="B263" s="122" t="str">
        <f t="shared" si="8"/>
        <v>&lt;cat&gt;</v>
      </c>
      <c r="C263" s="121" t="str">
        <f t="shared" si="9"/>
        <v>&lt;&gt;</v>
      </c>
      <c r="D263" s="120" t="str">
        <f t="shared" si="10"/>
        <v>&lt;club&gt;</v>
      </c>
      <c r="E263" s="85"/>
      <c r="F263" s="85"/>
      <c r="G263" s="176" t="str">
        <f t="shared" si="11"/>
        <v>-</v>
      </c>
      <c r="H263" s="119"/>
    </row>
    <row r="264" spans="1:8" s="118" customFormat="1" x14ac:dyDescent="0.25">
      <c r="A264" s="123">
        <v>6</v>
      </c>
      <c r="B264" s="122" t="str">
        <f t="shared" si="8"/>
        <v>&lt;cat&gt;</v>
      </c>
      <c r="C264" s="121" t="str">
        <f t="shared" si="9"/>
        <v>&lt;&gt;</v>
      </c>
      <c r="D264" s="120" t="str">
        <f t="shared" si="10"/>
        <v>&lt;club&gt;</v>
      </c>
      <c r="E264" s="85"/>
      <c r="F264" s="85"/>
      <c r="G264" s="176" t="str">
        <f t="shared" si="11"/>
        <v>-</v>
      </c>
      <c r="H264" s="119"/>
    </row>
    <row r="265" spans="1:8" s="118" customFormat="1" x14ac:dyDescent="0.25">
      <c r="A265" s="123">
        <v>7</v>
      </c>
      <c r="B265" s="122" t="str">
        <f t="shared" si="8"/>
        <v>&lt;cat&gt;</v>
      </c>
      <c r="C265" s="121" t="str">
        <f t="shared" si="9"/>
        <v>&lt;&gt;</v>
      </c>
      <c r="D265" s="120" t="str">
        <f t="shared" si="10"/>
        <v>&lt;club&gt;</v>
      </c>
      <c r="E265" s="85"/>
      <c r="F265" s="85"/>
      <c r="G265" s="176" t="str">
        <f t="shared" si="11"/>
        <v>-</v>
      </c>
      <c r="H265" s="119"/>
    </row>
    <row r="266" spans="1:8" s="118" customFormat="1" x14ac:dyDescent="0.25">
      <c r="A266" s="123">
        <v>8</v>
      </c>
      <c r="B266" s="122" t="str">
        <f t="shared" si="8"/>
        <v>&lt;cat&gt;</v>
      </c>
      <c r="C266" s="121" t="str">
        <f t="shared" si="9"/>
        <v>&lt;&gt;</v>
      </c>
      <c r="D266" s="120" t="str">
        <f t="shared" si="10"/>
        <v>&lt;club&gt;</v>
      </c>
      <c r="E266" s="85"/>
      <c r="F266" s="85"/>
      <c r="G266" s="176" t="str">
        <f t="shared" si="11"/>
        <v>-</v>
      </c>
      <c r="H266" s="119"/>
    </row>
    <row r="267" spans="1:8" s="118" customFormat="1" x14ac:dyDescent="0.25">
      <c r="A267" s="123">
        <v>9</v>
      </c>
      <c r="B267" s="122" t="str">
        <f t="shared" si="8"/>
        <v>&lt;cat&gt;</v>
      </c>
      <c r="C267" s="121" t="str">
        <f t="shared" si="9"/>
        <v>&lt;&gt;</v>
      </c>
      <c r="D267" s="120" t="str">
        <f t="shared" si="10"/>
        <v>&lt;club&gt;</v>
      </c>
      <c r="E267" s="85"/>
      <c r="F267" s="85"/>
      <c r="G267" s="176" t="str">
        <f t="shared" si="11"/>
        <v>-</v>
      </c>
      <c r="H267" s="119"/>
    </row>
    <row r="268" spans="1:8" s="118" customFormat="1" x14ac:dyDescent="0.25">
      <c r="A268" s="123">
        <v>10</v>
      </c>
      <c r="B268" s="122" t="str">
        <f t="shared" si="8"/>
        <v>&lt;cat&gt;</v>
      </c>
      <c r="C268" s="121" t="str">
        <f t="shared" si="9"/>
        <v>&lt;&gt;</v>
      </c>
      <c r="D268" s="120" t="str">
        <f t="shared" si="10"/>
        <v>&lt;club&gt;</v>
      </c>
      <c r="E268" s="85"/>
      <c r="F268" s="85"/>
      <c r="G268" s="176" t="str">
        <f t="shared" si="11"/>
        <v>-</v>
      </c>
      <c r="H268" s="119"/>
    </row>
    <row r="269" spans="1:8" s="118" customFormat="1" x14ac:dyDescent="0.25">
      <c r="A269" s="123">
        <v>11</v>
      </c>
      <c r="B269" s="122" t="str">
        <f t="shared" si="8"/>
        <v>&lt;cat&gt;</v>
      </c>
      <c r="C269" s="121" t="str">
        <f t="shared" si="9"/>
        <v>&lt;&gt;</v>
      </c>
      <c r="D269" s="120" t="str">
        <f t="shared" si="10"/>
        <v>&lt;club&gt;</v>
      </c>
      <c r="E269" s="85"/>
      <c r="F269" s="85"/>
      <c r="G269" s="176" t="str">
        <f t="shared" si="11"/>
        <v>-</v>
      </c>
      <c r="H269" s="119"/>
    </row>
    <row r="270" spans="1:8" s="118" customFormat="1" x14ac:dyDescent="0.25">
      <c r="A270" s="123">
        <v>12</v>
      </c>
      <c r="B270" s="122" t="str">
        <f t="shared" si="8"/>
        <v>&lt;cat&gt;</v>
      </c>
      <c r="C270" s="121" t="str">
        <f t="shared" si="9"/>
        <v>&lt;&gt;</v>
      </c>
      <c r="D270" s="120" t="str">
        <f t="shared" si="10"/>
        <v>&lt;club&gt;</v>
      </c>
      <c r="E270" s="85"/>
      <c r="F270" s="85"/>
      <c r="G270" s="176" t="str">
        <f t="shared" si="11"/>
        <v>-</v>
      </c>
      <c r="H270" s="119"/>
    </row>
    <row r="271" spans="1:8" s="118" customFormat="1" x14ac:dyDescent="0.25">
      <c r="A271" s="123">
        <v>13</v>
      </c>
      <c r="B271" s="122" t="str">
        <f t="shared" si="8"/>
        <v>&lt;cat&gt;</v>
      </c>
      <c r="C271" s="121" t="str">
        <f t="shared" si="9"/>
        <v>&lt;&gt;</v>
      </c>
      <c r="D271" s="120" t="str">
        <f t="shared" si="10"/>
        <v>&lt;club&gt;</v>
      </c>
      <c r="E271" s="85"/>
      <c r="F271" s="85"/>
      <c r="G271" s="176" t="str">
        <f t="shared" si="11"/>
        <v>-</v>
      </c>
      <c r="H271" s="119"/>
    </row>
    <row r="272" spans="1:8" s="118" customFormat="1" x14ac:dyDescent="0.25">
      <c r="A272" s="123">
        <v>14</v>
      </c>
      <c r="B272" s="122" t="str">
        <f t="shared" si="8"/>
        <v>&lt;cat&gt;</v>
      </c>
      <c r="C272" s="121" t="str">
        <f t="shared" si="9"/>
        <v>&lt;&gt;</v>
      </c>
      <c r="D272" s="120" t="str">
        <f t="shared" si="10"/>
        <v>&lt;club&gt;</v>
      </c>
      <c r="E272" s="85"/>
      <c r="F272" s="85"/>
      <c r="G272" s="176" t="str">
        <f t="shared" si="11"/>
        <v>-</v>
      </c>
      <c r="H272" s="119"/>
    </row>
    <row r="273" spans="1:8" s="118" customFormat="1" x14ac:dyDescent="0.25">
      <c r="A273" s="123">
        <v>15</v>
      </c>
      <c r="B273" s="122" t="str">
        <f t="shared" si="8"/>
        <v>&lt;cat&gt;</v>
      </c>
      <c r="C273" s="121" t="str">
        <f t="shared" si="9"/>
        <v>&lt;&gt;</v>
      </c>
      <c r="D273" s="120" t="str">
        <f t="shared" si="10"/>
        <v>&lt;club&gt;</v>
      </c>
      <c r="E273" s="85"/>
      <c r="F273" s="85"/>
      <c r="G273" s="176" t="str">
        <f t="shared" si="11"/>
        <v>-</v>
      </c>
      <c r="H273" s="119"/>
    </row>
    <row r="274" spans="1:8" s="118" customFormat="1" x14ac:dyDescent="0.25">
      <c r="A274" s="123">
        <v>16</v>
      </c>
      <c r="B274" s="122" t="str">
        <f t="shared" si="8"/>
        <v>&lt;cat&gt;</v>
      </c>
      <c r="C274" s="121" t="str">
        <f t="shared" si="9"/>
        <v>&lt;&gt;</v>
      </c>
      <c r="D274" s="120" t="str">
        <f t="shared" si="10"/>
        <v>&lt;club&gt;</v>
      </c>
      <c r="E274" s="85"/>
      <c r="F274" s="85"/>
      <c r="G274" s="176" t="str">
        <f t="shared" si="11"/>
        <v>-</v>
      </c>
      <c r="H274" s="119"/>
    </row>
    <row r="275" spans="1:8" s="118" customFormat="1" x14ac:dyDescent="0.25">
      <c r="A275" s="123">
        <v>17</v>
      </c>
      <c r="B275" s="122" t="str">
        <f t="shared" si="8"/>
        <v>&lt;cat&gt;</v>
      </c>
      <c r="C275" s="121" t="str">
        <f t="shared" si="9"/>
        <v>&lt;&gt;</v>
      </c>
      <c r="D275" s="120" t="str">
        <f t="shared" si="10"/>
        <v>&lt;club&gt;</v>
      </c>
      <c r="E275" s="85"/>
      <c r="F275" s="85"/>
      <c r="G275" s="176" t="str">
        <f t="shared" si="11"/>
        <v>-</v>
      </c>
      <c r="H275" s="119"/>
    </row>
    <row r="276" spans="1:8" s="118" customFormat="1" x14ac:dyDescent="0.25">
      <c r="A276" s="123">
        <v>18</v>
      </c>
      <c r="B276" s="122" t="str">
        <f t="shared" si="8"/>
        <v>&lt;cat&gt;</v>
      </c>
      <c r="C276" s="121" t="str">
        <f t="shared" si="9"/>
        <v>&lt;&gt;</v>
      </c>
      <c r="D276" s="120" t="str">
        <f t="shared" si="10"/>
        <v>&lt;club&gt;</v>
      </c>
      <c r="E276" s="85"/>
      <c r="F276" s="85"/>
      <c r="G276" s="176" t="str">
        <f t="shared" si="11"/>
        <v>-</v>
      </c>
      <c r="H276" s="119"/>
    </row>
    <row r="277" spans="1:8" s="118" customFormat="1" x14ac:dyDescent="0.25">
      <c r="A277" s="123">
        <v>19</v>
      </c>
      <c r="B277" s="122" t="str">
        <f t="shared" si="8"/>
        <v>&lt;cat&gt;</v>
      </c>
      <c r="C277" s="121" t="str">
        <f t="shared" si="9"/>
        <v>&lt;&gt;</v>
      </c>
      <c r="D277" s="120" t="str">
        <f t="shared" si="10"/>
        <v>&lt;club&gt;</v>
      </c>
      <c r="E277" s="85"/>
      <c r="F277" s="85"/>
      <c r="G277" s="176" t="str">
        <f t="shared" si="11"/>
        <v>-</v>
      </c>
      <c r="H277" s="119"/>
    </row>
    <row r="278" spans="1:8" s="118" customFormat="1" x14ac:dyDescent="0.25">
      <c r="A278" s="123">
        <v>20</v>
      </c>
      <c r="B278" s="122" t="str">
        <f t="shared" si="8"/>
        <v>&lt;cat&gt;</v>
      </c>
      <c r="C278" s="121" t="str">
        <f t="shared" si="9"/>
        <v>&lt;&gt;</v>
      </c>
      <c r="D278" s="120" t="str">
        <f t="shared" si="10"/>
        <v>&lt;club&gt;</v>
      </c>
      <c r="E278" s="85"/>
      <c r="F278" s="85"/>
      <c r="G278" s="176" t="str">
        <f t="shared" si="11"/>
        <v>-</v>
      </c>
      <c r="H278" s="119"/>
    </row>
    <row r="279" spans="1:8" s="118" customFormat="1" x14ac:dyDescent="0.25">
      <c r="A279" s="123">
        <v>21</v>
      </c>
      <c r="B279" s="122" t="str">
        <f t="shared" si="8"/>
        <v>&lt;cat&gt;</v>
      </c>
      <c r="C279" s="121" t="str">
        <f t="shared" si="9"/>
        <v>&lt;&gt;</v>
      </c>
      <c r="D279" s="120" t="str">
        <f t="shared" si="10"/>
        <v>&lt;club&gt;</v>
      </c>
      <c r="E279" s="85"/>
      <c r="F279" s="85"/>
      <c r="G279" s="176" t="str">
        <f t="shared" si="11"/>
        <v>-</v>
      </c>
      <c r="H279" s="119"/>
    </row>
    <row r="280" spans="1:8" s="118" customFormat="1" x14ac:dyDescent="0.25">
      <c r="A280" s="123">
        <v>22</v>
      </c>
      <c r="B280" s="122" t="str">
        <f t="shared" si="8"/>
        <v>&lt;cat&gt;</v>
      </c>
      <c r="C280" s="121" t="str">
        <f t="shared" si="9"/>
        <v>&lt;&gt;</v>
      </c>
      <c r="D280" s="120" t="str">
        <f t="shared" si="10"/>
        <v>&lt;club&gt;</v>
      </c>
      <c r="E280" s="85"/>
      <c r="F280" s="85"/>
      <c r="G280" s="176" t="str">
        <f t="shared" si="11"/>
        <v>-</v>
      </c>
      <c r="H280" s="119"/>
    </row>
    <row r="281" spans="1:8" s="118" customFormat="1" x14ac:dyDescent="0.25">
      <c r="A281" s="123">
        <v>23</v>
      </c>
      <c r="B281" s="122" t="str">
        <f t="shared" si="8"/>
        <v>&lt;cat&gt;</v>
      </c>
      <c r="C281" s="121" t="str">
        <f t="shared" si="9"/>
        <v>&lt;&gt;</v>
      </c>
      <c r="D281" s="120" t="str">
        <f t="shared" si="10"/>
        <v>&lt;club&gt;</v>
      </c>
      <c r="E281" s="85"/>
      <c r="F281" s="85"/>
      <c r="G281" s="176" t="str">
        <f t="shared" si="11"/>
        <v>-</v>
      </c>
      <c r="H281" s="119"/>
    </row>
    <row r="282" spans="1:8" s="118" customFormat="1" x14ac:dyDescent="0.25">
      <c r="A282" s="123">
        <v>24</v>
      </c>
      <c r="B282" s="122" t="str">
        <f t="shared" si="8"/>
        <v>&lt;cat&gt;</v>
      </c>
      <c r="C282" s="121" t="str">
        <f t="shared" si="9"/>
        <v>&lt;&gt;</v>
      </c>
      <c r="D282" s="120" t="str">
        <f t="shared" si="10"/>
        <v>&lt;club&gt;</v>
      </c>
      <c r="E282" s="85"/>
      <c r="F282" s="85"/>
      <c r="G282" s="176" t="str">
        <f t="shared" si="11"/>
        <v>-</v>
      </c>
      <c r="H282" s="119"/>
    </row>
    <row r="283" spans="1:8" s="118" customFormat="1" x14ac:dyDescent="0.25">
      <c r="A283" s="123">
        <v>25</v>
      </c>
      <c r="B283" s="122" t="str">
        <f t="shared" si="8"/>
        <v>&lt;cat&gt;</v>
      </c>
      <c r="C283" s="121" t="str">
        <f t="shared" si="9"/>
        <v>&lt;&gt;</v>
      </c>
      <c r="D283" s="120" t="str">
        <f t="shared" si="10"/>
        <v>&lt;club&gt;</v>
      </c>
      <c r="E283" s="85"/>
      <c r="F283" s="85"/>
      <c r="G283" s="176" t="str">
        <f t="shared" si="11"/>
        <v>-</v>
      </c>
      <c r="H283" s="119"/>
    </row>
    <row r="284" spans="1:8" s="118" customFormat="1" x14ac:dyDescent="0.25">
      <c r="A284" s="123">
        <v>26</v>
      </c>
      <c r="B284" s="122" t="str">
        <f t="shared" si="8"/>
        <v>&lt;cat&gt;</v>
      </c>
      <c r="C284" s="121" t="str">
        <f t="shared" si="9"/>
        <v>&lt;&gt;</v>
      </c>
      <c r="D284" s="120" t="str">
        <f t="shared" si="10"/>
        <v>&lt;club&gt;</v>
      </c>
      <c r="E284" s="85"/>
      <c r="F284" s="85"/>
      <c r="G284" s="176" t="str">
        <f t="shared" si="11"/>
        <v>-</v>
      </c>
      <c r="H284" s="119"/>
    </row>
    <row r="285" spans="1:8" s="118" customFormat="1" x14ac:dyDescent="0.25">
      <c r="A285" s="123">
        <v>27</v>
      </c>
      <c r="B285" s="122" t="str">
        <f t="shared" si="8"/>
        <v>&lt;cat&gt;</v>
      </c>
      <c r="C285" s="121" t="str">
        <f t="shared" si="9"/>
        <v>&lt;&gt;</v>
      </c>
      <c r="D285" s="120" t="str">
        <f t="shared" si="10"/>
        <v>&lt;club&gt;</v>
      </c>
      <c r="E285" s="85"/>
      <c r="F285" s="85"/>
      <c r="G285" s="176" t="str">
        <f t="shared" si="11"/>
        <v>-</v>
      </c>
      <c r="H285" s="119"/>
    </row>
    <row r="286" spans="1:8" s="118" customFormat="1" x14ac:dyDescent="0.25">
      <c r="A286" s="123">
        <v>28</v>
      </c>
      <c r="B286" s="122" t="str">
        <f t="shared" si="8"/>
        <v>&lt;cat&gt;</v>
      </c>
      <c r="C286" s="121" t="str">
        <f t="shared" si="9"/>
        <v>&lt;&gt;</v>
      </c>
      <c r="D286" s="120" t="str">
        <f t="shared" si="10"/>
        <v>&lt;club&gt;</v>
      </c>
      <c r="E286" s="85"/>
      <c r="F286" s="85"/>
      <c r="G286" s="176" t="str">
        <f t="shared" si="11"/>
        <v>-</v>
      </c>
      <c r="H286" s="119"/>
    </row>
    <row r="287" spans="1:8" s="118" customFormat="1" x14ac:dyDescent="0.25">
      <c r="A287" s="123">
        <v>29</v>
      </c>
      <c r="B287" s="122" t="str">
        <f t="shared" si="8"/>
        <v>&lt;cat&gt;</v>
      </c>
      <c r="C287" s="121" t="str">
        <f t="shared" si="9"/>
        <v>&lt;&gt;</v>
      </c>
      <c r="D287" s="120" t="str">
        <f t="shared" si="10"/>
        <v>&lt;club&gt;</v>
      </c>
      <c r="E287" s="85"/>
      <c r="F287" s="85"/>
      <c r="G287" s="176" t="str">
        <f t="shared" si="11"/>
        <v>-</v>
      </c>
      <c r="H287" s="119"/>
    </row>
    <row r="288" spans="1:8" s="118" customFormat="1" x14ac:dyDescent="0.25">
      <c r="A288" s="123">
        <v>30</v>
      </c>
      <c r="B288" s="122" t="str">
        <f t="shared" si="8"/>
        <v>&lt;cat&gt;</v>
      </c>
      <c r="C288" s="121" t="str">
        <f t="shared" si="9"/>
        <v>&lt;&gt;</v>
      </c>
      <c r="D288" s="120" t="str">
        <f t="shared" si="10"/>
        <v>&lt;club&gt;</v>
      </c>
      <c r="E288" s="85"/>
      <c r="F288" s="85"/>
      <c r="G288" s="176" t="str">
        <f t="shared" si="11"/>
        <v>-</v>
      </c>
      <c r="H288" s="119"/>
    </row>
    <row r="289" spans="1:8" s="118" customFormat="1" x14ac:dyDescent="0.25">
      <c r="A289" s="123">
        <v>31</v>
      </c>
      <c r="B289" s="122" t="str">
        <f t="shared" si="8"/>
        <v>&lt;cat&gt;</v>
      </c>
      <c r="C289" s="121" t="str">
        <f t="shared" si="9"/>
        <v>&lt;&gt;</v>
      </c>
      <c r="D289" s="120" t="str">
        <f t="shared" si="10"/>
        <v>&lt;club&gt;</v>
      </c>
      <c r="E289" s="85"/>
      <c r="F289" s="85"/>
      <c r="G289" s="176" t="str">
        <f t="shared" si="11"/>
        <v>-</v>
      </c>
      <c r="H289" s="124"/>
    </row>
    <row r="290" spans="1:8" s="118" customFormat="1" x14ac:dyDescent="0.25">
      <c r="A290" s="123">
        <v>32</v>
      </c>
      <c r="B290" s="122" t="str">
        <f t="shared" si="8"/>
        <v>&lt;cat&gt;</v>
      </c>
      <c r="C290" s="121" t="str">
        <f t="shared" si="9"/>
        <v>&lt;&gt;</v>
      </c>
      <c r="D290" s="120" t="str">
        <f t="shared" si="10"/>
        <v>&lt;club&gt;</v>
      </c>
      <c r="E290" s="85"/>
      <c r="F290" s="85"/>
      <c r="G290" s="176" t="str">
        <f t="shared" si="11"/>
        <v>-</v>
      </c>
      <c r="H290" s="119"/>
    </row>
    <row r="291" spans="1:8" s="118" customFormat="1" x14ac:dyDescent="0.25">
      <c r="A291" s="123">
        <v>33</v>
      </c>
      <c r="B291" s="122" t="str">
        <f t="shared" ref="B291:B322" si="12">IF(OR(ISBLANK($E291),$E291="-"),"&lt;cat&gt;",VLOOKUP($E291,$A$2:$E$254,2,FALSE))</f>
        <v>&lt;cat&gt;</v>
      </c>
      <c r="C291" s="121" t="str">
        <f t="shared" ref="C291:C322" si="13">IF(OR(ISBLANK($E291),$E291="-"),"&lt;&gt;",VLOOKUP($E291,$A$2:$E$254,3,FALSE))</f>
        <v>&lt;&gt;</v>
      </c>
      <c r="D291" s="120" t="str">
        <f t="shared" ref="D291:D322" si="14">IF(OR(ISBLANK($E291),$E291="-"),"&lt;club&gt;",VLOOKUP($E291,$A$2:$E$254,4,FALSE))</f>
        <v>&lt;club&gt;</v>
      </c>
      <c r="E291" s="85"/>
      <c r="F291" s="85"/>
      <c r="G291" s="176" t="str">
        <f t="shared" si="11"/>
        <v>-</v>
      </c>
      <c r="H291" s="119"/>
    </row>
    <row r="292" spans="1:8" s="118" customFormat="1" x14ac:dyDescent="0.25">
      <c r="A292" s="123">
        <v>34</v>
      </c>
      <c r="B292" s="122" t="str">
        <f t="shared" si="12"/>
        <v>&lt;cat&gt;</v>
      </c>
      <c r="C292" s="121" t="str">
        <f t="shared" si="13"/>
        <v>&lt;&gt;</v>
      </c>
      <c r="D292" s="120" t="str">
        <f t="shared" si="14"/>
        <v>&lt;club&gt;</v>
      </c>
      <c r="E292" s="85"/>
      <c r="F292" s="85"/>
      <c r="G292" s="176" t="str">
        <f t="shared" si="11"/>
        <v>-</v>
      </c>
      <c r="H292" s="119"/>
    </row>
    <row r="293" spans="1:8" s="118" customFormat="1" x14ac:dyDescent="0.25">
      <c r="A293" s="123">
        <v>35</v>
      </c>
      <c r="B293" s="122" t="str">
        <f t="shared" si="12"/>
        <v>&lt;cat&gt;</v>
      </c>
      <c r="C293" s="121" t="str">
        <f t="shared" si="13"/>
        <v>&lt;&gt;</v>
      </c>
      <c r="D293" s="120" t="str">
        <f t="shared" si="14"/>
        <v>&lt;club&gt;</v>
      </c>
      <c r="E293" s="85"/>
      <c r="F293" s="85"/>
      <c r="G293" s="176" t="str">
        <f t="shared" si="11"/>
        <v>-</v>
      </c>
      <c r="H293" s="119"/>
    </row>
    <row r="294" spans="1:8" s="118" customFormat="1" x14ac:dyDescent="0.25">
      <c r="A294" s="123">
        <v>36</v>
      </c>
      <c r="B294" s="122" t="str">
        <f t="shared" si="12"/>
        <v>&lt;cat&gt;</v>
      </c>
      <c r="C294" s="121" t="str">
        <f t="shared" si="13"/>
        <v>&lt;&gt;</v>
      </c>
      <c r="D294" s="120" t="str">
        <f t="shared" si="14"/>
        <v>&lt;club&gt;</v>
      </c>
      <c r="E294" s="85"/>
      <c r="F294" s="85"/>
      <c r="G294" s="176" t="str">
        <f t="shared" si="11"/>
        <v>-</v>
      </c>
      <c r="H294" s="119"/>
    </row>
    <row r="295" spans="1:8" s="118" customFormat="1" x14ac:dyDescent="0.25">
      <c r="A295" s="123">
        <v>37</v>
      </c>
      <c r="B295" s="122" t="str">
        <f t="shared" si="12"/>
        <v>&lt;cat&gt;</v>
      </c>
      <c r="C295" s="121" t="str">
        <f t="shared" si="13"/>
        <v>&lt;&gt;</v>
      </c>
      <c r="D295" s="120" t="str">
        <f t="shared" si="14"/>
        <v>&lt;club&gt;</v>
      </c>
      <c r="E295" s="85"/>
      <c r="F295" s="85"/>
      <c r="G295" s="176" t="str">
        <f t="shared" si="11"/>
        <v>-</v>
      </c>
      <c r="H295" s="119"/>
    </row>
    <row r="296" spans="1:8" s="118" customFormat="1" x14ac:dyDescent="0.25">
      <c r="A296" s="123">
        <v>38</v>
      </c>
      <c r="B296" s="122" t="str">
        <f t="shared" si="12"/>
        <v>&lt;cat&gt;</v>
      </c>
      <c r="C296" s="121" t="str">
        <f t="shared" si="13"/>
        <v>&lt;&gt;</v>
      </c>
      <c r="D296" s="120" t="str">
        <f t="shared" si="14"/>
        <v>&lt;club&gt;</v>
      </c>
      <c r="E296" s="85"/>
      <c r="F296" s="85"/>
      <c r="G296" s="176" t="str">
        <f t="shared" si="11"/>
        <v>-</v>
      </c>
      <c r="H296" s="119"/>
    </row>
    <row r="297" spans="1:8" s="118" customFormat="1" x14ac:dyDescent="0.25">
      <c r="A297" s="123">
        <v>39</v>
      </c>
      <c r="B297" s="122" t="str">
        <f t="shared" si="12"/>
        <v>&lt;cat&gt;</v>
      </c>
      <c r="C297" s="121" t="str">
        <f t="shared" si="13"/>
        <v>&lt;&gt;</v>
      </c>
      <c r="D297" s="120" t="str">
        <f t="shared" si="14"/>
        <v>&lt;club&gt;</v>
      </c>
      <c r="E297" s="85"/>
      <c r="F297" s="85"/>
      <c r="G297" s="176" t="str">
        <f t="shared" si="11"/>
        <v>-</v>
      </c>
      <c r="H297" s="119"/>
    </row>
    <row r="298" spans="1:8" s="118" customFormat="1" x14ac:dyDescent="0.25">
      <c r="A298" s="123">
        <v>40</v>
      </c>
      <c r="B298" s="122" t="str">
        <f t="shared" si="12"/>
        <v>&lt;cat&gt;</v>
      </c>
      <c r="C298" s="121" t="str">
        <f t="shared" si="13"/>
        <v>&lt;&gt;</v>
      </c>
      <c r="D298" s="120" t="str">
        <f t="shared" si="14"/>
        <v>&lt;club&gt;</v>
      </c>
      <c r="E298" s="85"/>
      <c r="F298" s="85"/>
      <c r="G298" s="176" t="str">
        <f t="shared" si="11"/>
        <v>-</v>
      </c>
      <c r="H298" s="119"/>
    </row>
    <row r="299" spans="1:8" s="118" customFormat="1" x14ac:dyDescent="0.25">
      <c r="A299" s="123">
        <v>41</v>
      </c>
      <c r="B299" s="122" t="str">
        <f t="shared" si="12"/>
        <v>&lt;cat&gt;</v>
      </c>
      <c r="C299" s="121" t="str">
        <f t="shared" si="13"/>
        <v>&lt;&gt;</v>
      </c>
      <c r="D299" s="120" t="str">
        <f t="shared" si="14"/>
        <v>&lt;club&gt;</v>
      </c>
      <c r="E299" s="85"/>
      <c r="F299" s="85"/>
      <c r="G299" s="176" t="str">
        <f t="shared" si="11"/>
        <v>-</v>
      </c>
      <c r="H299" s="119"/>
    </row>
    <row r="300" spans="1:8" s="118" customFormat="1" x14ac:dyDescent="0.25">
      <c r="A300" s="123">
        <v>42</v>
      </c>
      <c r="B300" s="122" t="str">
        <f t="shared" si="12"/>
        <v>&lt;cat&gt;</v>
      </c>
      <c r="C300" s="121" t="str">
        <f t="shared" si="13"/>
        <v>&lt;&gt;</v>
      </c>
      <c r="D300" s="120" t="str">
        <f t="shared" si="14"/>
        <v>&lt;club&gt;</v>
      </c>
      <c r="E300" s="85"/>
      <c r="F300" s="85"/>
      <c r="G300" s="176" t="str">
        <f t="shared" si="11"/>
        <v>-</v>
      </c>
      <c r="H300" s="119"/>
    </row>
    <row r="301" spans="1:8" s="118" customFormat="1" x14ac:dyDescent="0.25">
      <c r="A301" s="123">
        <v>43</v>
      </c>
      <c r="B301" s="122" t="str">
        <f t="shared" si="12"/>
        <v>&lt;cat&gt;</v>
      </c>
      <c r="C301" s="121" t="str">
        <f t="shared" si="13"/>
        <v>&lt;&gt;</v>
      </c>
      <c r="D301" s="120" t="str">
        <f t="shared" si="14"/>
        <v>&lt;club&gt;</v>
      </c>
      <c r="E301" s="85"/>
      <c r="F301" s="85"/>
      <c r="G301" s="176" t="str">
        <f t="shared" si="11"/>
        <v>-</v>
      </c>
      <c r="H301" s="119"/>
    </row>
    <row r="302" spans="1:8" s="118" customFormat="1" x14ac:dyDescent="0.25">
      <c r="A302" s="123">
        <v>44</v>
      </c>
      <c r="B302" s="122" t="str">
        <f t="shared" si="12"/>
        <v>&lt;cat&gt;</v>
      </c>
      <c r="C302" s="121" t="str">
        <f t="shared" si="13"/>
        <v>&lt;&gt;</v>
      </c>
      <c r="D302" s="120" t="str">
        <f t="shared" si="14"/>
        <v>&lt;club&gt;</v>
      </c>
      <c r="E302" s="85"/>
      <c r="F302" s="85"/>
      <c r="G302" s="176" t="str">
        <f t="shared" si="11"/>
        <v>-</v>
      </c>
      <c r="H302" s="119"/>
    </row>
    <row r="303" spans="1:8" s="118" customFormat="1" x14ac:dyDescent="0.25">
      <c r="A303" s="123">
        <v>45</v>
      </c>
      <c r="B303" s="122" t="str">
        <f t="shared" si="12"/>
        <v>&lt;cat&gt;</v>
      </c>
      <c r="C303" s="121" t="str">
        <f t="shared" si="13"/>
        <v>&lt;&gt;</v>
      </c>
      <c r="D303" s="120" t="str">
        <f t="shared" si="14"/>
        <v>&lt;club&gt;</v>
      </c>
      <c r="E303" s="85"/>
      <c r="F303" s="85"/>
      <c r="G303" s="176" t="str">
        <f t="shared" si="11"/>
        <v>-</v>
      </c>
      <c r="H303" s="119"/>
    </row>
    <row r="304" spans="1:8" s="118" customFormat="1" x14ac:dyDescent="0.25">
      <c r="A304" s="123">
        <v>46</v>
      </c>
      <c r="B304" s="122" t="str">
        <f t="shared" si="12"/>
        <v>&lt;cat&gt;</v>
      </c>
      <c r="C304" s="121" t="str">
        <f t="shared" si="13"/>
        <v>&lt;&gt;</v>
      </c>
      <c r="D304" s="120" t="str">
        <f t="shared" si="14"/>
        <v>&lt;club&gt;</v>
      </c>
      <c r="E304" s="85"/>
      <c r="F304" s="85"/>
      <c r="G304" s="176" t="str">
        <f t="shared" si="11"/>
        <v>-</v>
      </c>
      <c r="H304" s="119"/>
    </row>
    <row r="305" spans="1:8" s="118" customFormat="1" x14ac:dyDescent="0.25">
      <c r="A305" s="123">
        <v>47</v>
      </c>
      <c r="B305" s="122" t="str">
        <f t="shared" si="12"/>
        <v>&lt;cat&gt;</v>
      </c>
      <c r="C305" s="121" t="str">
        <f t="shared" si="13"/>
        <v>&lt;&gt;</v>
      </c>
      <c r="D305" s="120" t="str">
        <f>IF(OR(ISBLANK($E305),$E305="-"),"&lt;club&gt;",VLOOKUP($E305,$A$2:$E$254,4,FALSE))</f>
        <v>&lt;club&gt;</v>
      </c>
      <c r="E305" s="85"/>
      <c r="F305" s="85"/>
      <c r="G305" s="176" t="str">
        <f t="shared" si="11"/>
        <v>-</v>
      </c>
      <c r="H305" s="119"/>
    </row>
    <row r="306" spans="1:8" s="118" customFormat="1" x14ac:dyDescent="0.25">
      <c r="A306" s="123">
        <v>48</v>
      </c>
      <c r="B306" s="122" t="str">
        <f t="shared" si="12"/>
        <v>&lt;cat&gt;</v>
      </c>
      <c r="C306" s="121" t="str">
        <f t="shared" si="13"/>
        <v>&lt;&gt;</v>
      </c>
      <c r="D306" s="120" t="str">
        <f t="shared" si="14"/>
        <v>&lt;club&gt;</v>
      </c>
      <c r="E306" s="85"/>
      <c r="F306" s="85"/>
      <c r="G306" s="176" t="str">
        <f t="shared" si="11"/>
        <v>-</v>
      </c>
      <c r="H306" s="119"/>
    </row>
    <row r="307" spans="1:8" s="118" customFormat="1" x14ac:dyDescent="0.25">
      <c r="A307" s="123">
        <v>49</v>
      </c>
      <c r="B307" s="122" t="str">
        <f t="shared" si="12"/>
        <v>&lt;cat&gt;</v>
      </c>
      <c r="C307" s="121" t="str">
        <f t="shared" si="13"/>
        <v>&lt;&gt;</v>
      </c>
      <c r="D307" s="120" t="str">
        <f t="shared" si="14"/>
        <v>&lt;club&gt;</v>
      </c>
      <c r="E307" s="85"/>
      <c r="F307" s="85"/>
      <c r="G307" s="176" t="str">
        <f t="shared" si="11"/>
        <v>-</v>
      </c>
      <c r="H307" s="119"/>
    </row>
    <row r="308" spans="1:8" s="118" customFormat="1" x14ac:dyDescent="0.25">
      <c r="A308" s="123">
        <v>50</v>
      </c>
      <c r="B308" s="122" t="str">
        <f t="shared" si="12"/>
        <v>&lt;cat&gt;</v>
      </c>
      <c r="C308" s="121" t="str">
        <f t="shared" si="13"/>
        <v>&lt;&gt;</v>
      </c>
      <c r="D308" s="120" t="str">
        <f t="shared" si="14"/>
        <v>&lt;club&gt;</v>
      </c>
      <c r="E308" s="85"/>
      <c r="F308" s="85"/>
      <c r="G308" s="176" t="str">
        <f t="shared" si="11"/>
        <v>-</v>
      </c>
      <c r="H308" s="119"/>
    </row>
    <row r="309" spans="1:8" s="118" customFormat="1" x14ac:dyDescent="0.25">
      <c r="A309" s="123">
        <v>51</v>
      </c>
      <c r="B309" s="122" t="str">
        <f t="shared" si="12"/>
        <v>&lt;cat&gt;</v>
      </c>
      <c r="C309" s="121" t="str">
        <f t="shared" si="13"/>
        <v>&lt;&gt;</v>
      </c>
      <c r="D309" s="120" t="str">
        <f t="shared" si="14"/>
        <v>&lt;club&gt;</v>
      </c>
      <c r="E309" s="85"/>
      <c r="F309" s="85"/>
      <c r="G309" s="176" t="str">
        <f t="shared" si="11"/>
        <v>-</v>
      </c>
      <c r="H309" s="119"/>
    </row>
    <row r="310" spans="1:8" s="118" customFormat="1" x14ac:dyDescent="0.25">
      <c r="A310" s="123">
        <v>52</v>
      </c>
      <c r="B310" s="122" t="str">
        <f t="shared" si="12"/>
        <v>&lt;cat&gt;</v>
      </c>
      <c r="C310" s="121" t="str">
        <f t="shared" si="13"/>
        <v>&lt;&gt;</v>
      </c>
      <c r="D310" s="120" t="str">
        <f t="shared" si="14"/>
        <v>&lt;club&gt;</v>
      </c>
      <c r="E310" s="85"/>
      <c r="F310" s="85"/>
      <c r="G310" s="176" t="str">
        <f t="shared" si="11"/>
        <v>-</v>
      </c>
      <c r="H310" s="119"/>
    </row>
    <row r="311" spans="1:8" s="118" customFormat="1" x14ac:dyDescent="0.25">
      <c r="A311" s="123">
        <v>53</v>
      </c>
      <c r="B311" s="122" t="str">
        <f t="shared" si="12"/>
        <v>&lt;cat&gt;</v>
      </c>
      <c r="C311" s="121" t="str">
        <f t="shared" si="13"/>
        <v>&lt;&gt;</v>
      </c>
      <c r="D311" s="120" t="str">
        <f t="shared" si="14"/>
        <v>&lt;club&gt;</v>
      </c>
      <c r="E311" s="85"/>
      <c r="F311" s="85"/>
      <c r="G311" s="176" t="str">
        <f t="shared" si="11"/>
        <v>-</v>
      </c>
      <c r="H311" s="119"/>
    </row>
    <row r="312" spans="1:8" s="118" customFormat="1" x14ac:dyDescent="0.25">
      <c r="A312" s="123">
        <v>54</v>
      </c>
      <c r="B312" s="122" t="str">
        <f t="shared" si="12"/>
        <v>&lt;cat&gt;</v>
      </c>
      <c r="C312" s="121" t="str">
        <f t="shared" si="13"/>
        <v>&lt;&gt;</v>
      </c>
      <c r="D312" s="120" t="str">
        <f t="shared" si="14"/>
        <v>&lt;club&gt;</v>
      </c>
      <c r="E312" s="85"/>
      <c r="F312" s="85"/>
      <c r="G312" s="176" t="str">
        <f t="shared" si="11"/>
        <v>-</v>
      </c>
      <c r="H312" s="119"/>
    </row>
    <row r="313" spans="1:8" s="118" customFormat="1" x14ac:dyDescent="0.25">
      <c r="A313" s="123">
        <v>55</v>
      </c>
      <c r="B313" s="122" t="str">
        <f t="shared" si="12"/>
        <v>&lt;cat&gt;</v>
      </c>
      <c r="C313" s="121" t="str">
        <f t="shared" si="13"/>
        <v>&lt;&gt;</v>
      </c>
      <c r="D313" s="120" t="str">
        <f t="shared" si="14"/>
        <v>&lt;club&gt;</v>
      </c>
      <c r="E313" s="85"/>
      <c r="F313" s="85"/>
      <c r="G313" s="176" t="str">
        <f t="shared" si="11"/>
        <v>-</v>
      </c>
      <c r="H313" s="119"/>
    </row>
    <row r="314" spans="1:8" s="118" customFormat="1" x14ac:dyDescent="0.25">
      <c r="A314" s="123">
        <v>56</v>
      </c>
      <c r="B314" s="122" t="str">
        <f t="shared" si="12"/>
        <v>&lt;cat&gt;</v>
      </c>
      <c r="C314" s="121" t="str">
        <f t="shared" si="13"/>
        <v>&lt;&gt;</v>
      </c>
      <c r="D314" s="120" t="str">
        <f t="shared" si="14"/>
        <v>&lt;club&gt;</v>
      </c>
      <c r="E314" s="85"/>
      <c r="F314" s="85"/>
      <c r="G314" s="176" t="str">
        <f t="shared" si="11"/>
        <v>-</v>
      </c>
      <c r="H314" s="119"/>
    </row>
    <row r="315" spans="1:8" s="118" customFormat="1" x14ac:dyDescent="0.25">
      <c r="A315" s="123">
        <v>57</v>
      </c>
      <c r="B315" s="122" t="str">
        <f t="shared" si="12"/>
        <v>&lt;cat&gt;</v>
      </c>
      <c r="C315" s="121" t="str">
        <f t="shared" si="13"/>
        <v>&lt;&gt;</v>
      </c>
      <c r="D315" s="120" t="str">
        <f t="shared" si="14"/>
        <v>&lt;club&gt;</v>
      </c>
      <c r="E315" s="85"/>
      <c r="F315" s="85"/>
      <c r="G315" s="176" t="str">
        <f t="shared" si="11"/>
        <v>-</v>
      </c>
      <c r="H315" s="119"/>
    </row>
    <row r="316" spans="1:8" s="118" customFormat="1" x14ac:dyDescent="0.25">
      <c r="A316" s="123">
        <v>58</v>
      </c>
      <c r="B316" s="122" t="str">
        <f t="shared" si="12"/>
        <v>&lt;cat&gt;</v>
      </c>
      <c r="C316" s="121" t="str">
        <f t="shared" si="13"/>
        <v>&lt;&gt;</v>
      </c>
      <c r="D316" s="120" t="str">
        <f t="shared" si="14"/>
        <v>&lt;club&gt;</v>
      </c>
      <c r="E316" s="85"/>
      <c r="F316" s="85"/>
      <c r="G316" s="176" t="str">
        <f t="shared" si="11"/>
        <v>-</v>
      </c>
      <c r="H316" s="119"/>
    </row>
    <row r="317" spans="1:8" s="118" customFormat="1" x14ac:dyDescent="0.25">
      <c r="A317" s="123">
        <v>59</v>
      </c>
      <c r="B317" s="122" t="str">
        <f t="shared" si="12"/>
        <v>&lt;cat&gt;</v>
      </c>
      <c r="C317" s="121" t="str">
        <f t="shared" si="13"/>
        <v>&lt;&gt;</v>
      </c>
      <c r="D317" s="120" t="str">
        <f t="shared" si="14"/>
        <v>&lt;club&gt;</v>
      </c>
      <c r="E317" s="85"/>
      <c r="F317" s="85"/>
      <c r="G317" s="176" t="str">
        <f t="shared" si="11"/>
        <v>-</v>
      </c>
      <c r="H317" s="119"/>
    </row>
    <row r="318" spans="1:8" s="118" customFormat="1" x14ac:dyDescent="0.25">
      <c r="A318" s="123">
        <v>60</v>
      </c>
      <c r="B318" s="122" t="str">
        <f t="shared" si="12"/>
        <v>&lt;cat&gt;</v>
      </c>
      <c r="C318" s="121" t="str">
        <f t="shared" si="13"/>
        <v>&lt;&gt;</v>
      </c>
      <c r="D318" s="120" t="str">
        <f t="shared" si="14"/>
        <v>&lt;club&gt;</v>
      </c>
      <c r="E318" s="85"/>
      <c r="F318" s="85"/>
      <c r="G318" s="176" t="str">
        <f t="shared" si="11"/>
        <v>-</v>
      </c>
      <c r="H318" s="119"/>
    </row>
    <row r="319" spans="1:8" s="118" customFormat="1" x14ac:dyDescent="0.25">
      <c r="A319" s="123">
        <v>61</v>
      </c>
      <c r="B319" s="122" t="str">
        <f t="shared" si="12"/>
        <v>&lt;cat&gt;</v>
      </c>
      <c r="C319" s="121" t="str">
        <f t="shared" si="13"/>
        <v>&lt;&gt;</v>
      </c>
      <c r="D319" s="120" t="str">
        <f t="shared" si="14"/>
        <v>&lt;club&gt;</v>
      </c>
      <c r="E319" s="85"/>
      <c r="F319" s="85"/>
      <c r="G319" s="176" t="str">
        <f t="shared" si="11"/>
        <v>-</v>
      </c>
      <c r="H319" s="119"/>
    </row>
    <row r="320" spans="1:8" s="118" customFormat="1" x14ac:dyDescent="0.25">
      <c r="A320" s="123">
        <v>62</v>
      </c>
      <c r="B320" s="122" t="str">
        <f t="shared" si="12"/>
        <v>&lt;cat&gt;</v>
      </c>
      <c r="C320" s="121" t="str">
        <f t="shared" si="13"/>
        <v>&lt;&gt;</v>
      </c>
      <c r="D320" s="120" t="str">
        <f t="shared" si="14"/>
        <v>&lt;club&gt;</v>
      </c>
      <c r="E320" s="85"/>
      <c r="F320" s="85"/>
      <c r="G320" s="176" t="str">
        <f t="shared" si="11"/>
        <v>-</v>
      </c>
      <c r="H320" s="119"/>
    </row>
    <row r="321" spans="1:8" s="118" customFormat="1" x14ac:dyDescent="0.25">
      <c r="A321" s="123">
        <v>63</v>
      </c>
      <c r="B321" s="122" t="str">
        <f t="shared" si="12"/>
        <v>&lt;cat&gt;</v>
      </c>
      <c r="C321" s="121" t="str">
        <f t="shared" si="13"/>
        <v>&lt;&gt;</v>
      </c>
      <c r="D321" s="120" t="str">
        <f t="shared" si="14"/>
        <v>&lt;club&gt;</v>
      </c>
      <c r="E321" s="85"/>
      <c r="F321" s="85"/>
      <c r="G321" s="176" t="str">
        <f t="shared" si="11"/>
        <v>-</v>
      </c>
      <c r="H321" s="119"/>
    </row>
    <row r="322" spans="1:8" s="118" customFormat="1" x14ac:dyDescent="0.25">
      <c r="A322" s="123">
        <v>64</v>
      </c>
      <c r="B322" s="122" t="str">
        <f t="shared" si="12"/>
        <v>&lt;cat&gt;</v>
      </c>
      <c r="C322" s="121" t="str">
        <f t="shared" si="13"/>
        <v>&lt;&gt;</v>
      </c>
      <c r="D322" s="120" t="str">
        <f t="shared" si="14"/>
        <v>&lt;club&gt;</v>
      </c>
      <c r="E322" s="85"/>
      <c r="F322" s="85"/>
      <c r="G322" s="176" t="str">
        <f t="shared" si="11"/>
        <v>-</v>
      </c>
      <c r="H322" s="119"/>
    </row>
    <row r="323" spans="1:8" s="118" customFormat="1" x14ac:dyDescent="0.25">
      <c r="A323" s="123">
        <v>65</v>
      </c>
      <c r="B323" s="122" t="str">
        <f t="shared" ref="B323:B354" si="15">IF(OR(ISBLANK($E323),$E323="-"),"&lt;cat&gt;",VLOOKUP($E323,$A$2:$E$254,2,FALSE))</f>
        <v>&lt;cat&gt;</v>
      </c>
      <c r="C323" s="121" t="str">
        <f t="shared" ref="C323:C354" si="16">IF(OR(ISBLANK($E323),$E323="-"),"&lt;&gt;",VLOOKUP($E323,$A$2:$E$254,3,FALSE))</f>
        <v>&lt;&gt;</v>
      </c>
      <c r="D323" s="120" t="str">
        <f t="shared" ref="D323:D354" si="17">IF(OR(ISBLANK($E323),$E323="-"),"&lt;club&gt;",VLOOKUP($E323,$A$2:$E$254,4,FALSE))</f>
        <v>&lt;club&gt;</v>
      </c>
      <c r="E323" s="85"/>
      <c r="F323" s="85"/>
      <c r="G323" s="176" t="str">
        <f t="shared" si="11"/>
        <v>-</v>
      </c>
      <c r="H323" s="119"/>
    </row>
    <row r="324" spans="1:8" s="118" customFormat="1" x14ac:dyDescent="0.25">
      <c r="A324" s="123">
        <v>66</v>
      </c>
      <c r="B324" s="122" t="str">
        <f t="shared" si="15"/>
        <v>&lt;cat&gt;</v>
      </c>
      <c r="C324" s="121" t="str">
        <f t="shared" si="16"/>
        <v>&lt;&gt;</v>
      </c>
      <c r="D324" s="120" t="str">
        <f t="shared" si="17"/>
        <v>&lt;club&gt;</v>
      </c>
      <c r="E324" s="85"/>
      <c r="F324" s="85"/>
      <c r="G324" s="176" t="str">
        <f t="shared" ref="G324:G387" si="18">IF(B324="&lt;cat&gt;","-",MID(B324,8,3))</f>
        <v>-</v>
      </c>
      <c r="H324" s="119"/>
    </row>
    <row r="325" spans="1:8" s="118" customFormat="1" x14ac:dyDescent="0.25">
      <c r="A325" s="123">
        <v>67</v>
      </c>
      <c r="B325" s="122" t="str">
        <f t="shared" si="15"/>
        <v>&lt;cat&gt;</v>
      </c>
      <c r="C325" s="121" t="str">
        <f t="shared" si="16"/>
        <v>&lt;&gt;</v>
      </c>
      <c r="D325" s="120" t="str">
        <f t="shared" si="17"/>
        <v>&lt;club&gt;</v>
      </c>
      <c r="E325" s="85"/>
      <c r="F325" s="85"/>
      <c r="G325" s="176" t="str">
        <f t="shared" si="18"/>
        <v>-</v>
      </c>
      <c r="H325" s="119"/>
    </row>
    <row r="326" spans="1:8" s="118" customFormat="1" x14ac:dyDescent="0.25">
      <c r="A326" s="123">
        <v>68</v>
      </c>
      <c r="B326" s="122" t="str">
        <f t="shared" si="15"/>
        <v>&lt;cat&gt;</v>
      </c>
      <c r="C326" s="121" t="str">
        <f t="shared" si="16"/>
        <v>&lt;&gt;</v>
      </c>
      <c r="D326" s="120" t="str">
        <f t="shared" si="17"/>
        <v>&lt;club&gt;</v>
      </c>
      <c r="E326" s="85"/>
      <c r="F326" s="85"/>
      <c r="G326" s="176" t="str">
        <f t="shared" si="18"/>
        <v>-</v>
      </c>
      <c r="H326" s="119"/>
    </row>
    <row r="327" spans="1:8" s="118" customFormat="1" x14ac:dyDescent="0.25">
      <c r="A327" s="123">
        <v>69</v>
      </c>
      <c r="B327" s="122" t="str">
        <f t="shared" si="15"/>
        <v>&lt;cat&gt;</v>
      </c>
      <c r="C327" s="121" t="str">
        <f t="shared" si="16"/>
        <v>&lt;&gt;</v>
      </c>
      <c r="D327" s="120" t="str">
        <f t="shared" si="17"/>
        <v>&lt;club&gt;</v>
      </c>
      <c r="E327" s="85"/>
      <c r="F327" s="85"/>
      <c r="G327" s="176" t="str">
        <f t="shared" si="18"/>
        <v>-</v>
      </c>
      <c r="H327" s="119"/>
    </row>
    <row r="328" spans="1:8" s="118" customFormat="1" x14ac:dyDescent="0.25">
      <c r="A328" s="123">
        <v>70</v>
      </c>
      <c r="B328" s="122" t="str">
        <f t="shared" si="15"/>
        <v>&lt;cat&gt;</v>
      </c>
      <c r="C328" s="121" t="str">
        <f t="shared" si="16"/>
        <v>&lt;&gt;</v>
      </c>
      <c r="D328" s="120" t="str">
        <f t="shared" si="17"/>
        <v>&lt;club&gt;</v>
      </c>
      <c r="E328" s="85"/>
      <c r="F328" s="85"/>
      <c r="G328" s="176" t="str">
        <f t="shared" si="18"/>
        <v>-</v>
      </c>
      <c r="H328" s="119"/>
    </row>
    <row r="329" spans="1:8" s="118" customFormat="1" x14ac:dyDescent="0.25">
      <c r="A329" s="123">
        <v>71</v>
      </c>
      <c r="B329" s="122" t="str">
        <f t="shared" si="15"/>
        <v>&lt;cat&gt;</v>
      </c>
      <c r="C329" s="121" t="str">
        <f t="shared" si="16"/>
        <v>&lt;&gt;</v>
      </c>
      <c r="D329" s="120" t="str">
        <f t="shared" si="17"/>
        <v>&lt;club&gt;</v>
      </c>
      <c r="E329" s="85"/>
      <c r="F329" s="85"/>
      <c r="G329" s="176" t="str">
        <f t="shared" si="18"/>
        <v>-</v>
      </c>
      <c r="H329" s="119"/>
    </row>
    <row r="330" spans="1:8" s="118" customFormat="1" x14ac:dyDescent="0.25">
      <c r="A330" s="123">
        <v>72</v>
      </c>
      <c r="B330" s="122" t="str">
        <f t="shared" si="15"/>
        <v>&lt;cat&gt;</v>
      </c>
      <c r="C330" s="121" t="str">
        <f t="shared" si="16"/>
        <v>&lt;&gt;</v>
      </c>
      <c r="D330" s="120" t="str">
        <f t="shared" si="17"/>
        <v>&lt;club&gt;</v>
      </c>
      <c r="E330" s="85"/>
      <c r="F330" s="85"/>
      <c r="G330" s="176" t="str">
        <f t="shared" si="18"/>
        <v>-</v>
      </c>
      <c r="H330" s="119"/>
    </row>
    <row r="331" spans="1:8" s="118" customFormat="1" x14ac:dyDescent="0.25">
      <c r="A331" s="123">
        <v>73</v>
      </c>
      <c r="B331" s="122" t="str">
        <f t="shared" si="15"/>
        <v>&lt;cat&gt;</v>
      </c>
      <c r="C331" s="121" t="str">
        <f t="shared" si="16"/>
        <v>&lt;&gt;</v>
      </c>
      <c r="D331" s="120" t="str">
        <f t="shared" si="17"/>
        <v>&lt;club&gt;</v>
      </c>
      <c r="E331" s="85"/>
      <c r="F331" s="85"/>
      <c r="G331" s="176" t="str">
        <f t="shared" si="18"/>
        <v>-</v>
      </c>
      <c r="H331" s="119"/>
    </row>
    <row r="332" spans="1:8" s="118" customFormat="1" x14ac:dyDescent="0.25">
      <c r="A332" s="123">
        <v>74</v>
      </c>
      <c r="B332" s="122" t="str">
        <f t="shared" si="15"/>
        <v>&lt;cat&gt;</v>
      </c>
      <c r="C332" s="121" t="str">
        <f t="shared" si="16"/>
        <v>&lt;&gt;</v>
      </c>
      <c r="D332" s="120" t="str">
        <f t="shared" si="17"/>
        <v>&lt;club&gt;</v>
      </c>
      <c r="E332" s="85"/>
      <c r="F332" s="85"/>
      <c r="G332" s="176" t="str">
        <f t="shared" si="18"/>
        <v>-</v>
      </c>
      <c r="H332" s="119"/>
    </row>
    <row r="333" spans="1:8" s="118" customFormat="1" x14ac:dyDescent="0.25">
      <c r="A333" s="123">
        <v>75</v>
      </c>
      <c r="B333" s="122" t="str">
        <f t="shared" si="15"/>
        <v>&lt;cat&gt;</v>
      </c>
      <c r="C333" s="121" t="str">
        <f t="shared" si="16"/>
        <v>&lt;&gt;</v>
      </c>
      <c r="D333" s="120" t="str">
        <f t="shared" si="17"/>
        <v>&lt;club&gt;</v>
      </c>
      <c r="E333" s="85"/>
      <c r="F333" s="85"/>
      <c r="G333" s="176" t="str">
        <f t="shared" si="18"/>
        <v>-</v>
      </c>
      <c r="H333" s="119"/>
    </row>
    <row r="334" spans="1:8" s="118" customFormat="1" x14ac:dyDescent="0.25">
      <c r="A334" s="123">
        <v>76</v>
      </c>
      <c r="B334" s="122" t="str">
        <f t="shared" si="15"/>
        <v>&lt;cat&gt;</v>
      </c>
      <c r="C334" s="121" t="str">
        <f t="shared" si="16"/>
        <v>&lt;&gt;</v>
      </c>
      <c r="D334" s="120" t="str">
        <f t="shared" si="17"/>
        <v>&lt;club&gt;</v>
      </c>
      <c r="E334" s="85"/>
      <c r="F334" s="85"/>
      <c r="G334" s="176" t="str">
        <f t="shared" si="18"/>
        <v>-</v>
      </c>
      <c r="H334" s="119"/>
    </row>
    <row r="335" spans="1:8" s="118" customFormat="1" x14ac:dyDescent="0.25">
      <c r="A335" s="123">
        <v>77</v>
      </c>
      <c r="B335" s="122" t="str">
        <f t="shared" si="15"/>
        <v>&lt;cat&gt;</v>
      </c>
      <c r="C335" s="121" t="str">
        <f t="shared" si="16"/>
        <v>&lt;&gt;</v>
      </c>
      <c r="D335" s="120" t="str">
        <f t="shared" si="17"/>
        <v>&lt;club&gt;</v>
      </c>
      <c r="E335" s="85"/>
      <c r="F335" s="85"/>
      <c r="G335" s="176" t="str">
        <f t="shared" si="18"/>
        <v>-</v>
      </c>
      <c r="H335" s="119"/>
    </row>
    <row r="336" spans="1:8" s="118" customFormat="1" x14ac:dyDescent="0.25">
      <c r="A336" s="123">
        <v>78</v>
      </c>
      <c r="B336" s="122" t="str">
        <f t="shared" si="15"/>
        <v>&lt;cat&gt;</v>
      </c>
      <c r="C336" s="121" t="str">
        <f t="shared" si="16"/>
        <v>&lt;&gt;</v>
      </c>
      <c r="D336" s="120" t="str">
        <f t="shared" si="17"/>
        <v>&lt;club&gt;</v>
      </c>
      <c r="E336" s="85"/>
      <c r="F336" s="85"/>
      <c r="G336" s="176" t="str">
        <f t="shared" si="18"/>
        <v>-</v>
      </c>
      <c r="H336" s="119"/>
    </row>
    <row r="337" spans="1:8" s="118" customFormat="1" x14ac:dyDescent="0.25">
      <c r="A337" s="123">
        <v>79</v>
      </c>
      <c r="B337" s="122" t="str">
        <f t="shared" si="15"/>
        <v>&lt;cat&gt;</v>
      </c>
      <c r="C337" s="121" t="str">
        <f t="shared" si="16"/>
        <v>&lt;&gt;</v>
      </c>
      <c r="D337" s="120" t="str">
        <f t="shared" si="17"/>
        <v>&lt;club&gt;</v>
      </c>
      <c r="E337" s="85"/>
      <c r="F337" s="85"/>
      <c r="G337" s="176" t="str">
        <f t="shared" si="18"/>
        <v>-</v>
      </c>
      <c r="H337" s="119"/>
    </row>
    <row r="338" spans="1:8" s="118" customFormat="1" x14ac:dyDescent="0.25">
      <c r="A338" s="123">
        <v>80</v>
      </c>
      <c r="B338" s="122" t="str">
        <f t="shared" si="15"/>
        <v>&lt;cat&gt;</v>
      </c>
      <c r="C338" s="121" t="str">
        <f t="shared" si="16"/>
        <v>&lt;&gt;</v>
      </c>
      <c r="D338" s="120" t="str">
        <f t="shared" si="17"/>
        <v>&lt;club&gt;</v>
      </c>
      <c r="E338" s="85"/>
      <c r="F338" s="85"/>
      <c r="G338" s="176" t="str">
        <f t="shared" si="18"/>
        <v>-</v>
      </c>
      <c r="H338" s="119"/>
    </row>
    <row r="339" spans="1:8" s="118" customFormat="1" x14ac:dyDescent="0.25">
      <c r="A339" s="123">
        <v>81</v>
      </c>
      <c r="B339" s="122" t="str">
        <f t="shared" si="15"/>
        <v>&lt;cat&gt;</v>
      </c>
      <c r="C339" s="121" t="str">
        <f t="shared" si="16"/>
        <v>&lt;&gt;</v>
      </c>
      <c r="D339" s="120" t="str">
        <f t="shared" si="17"/>
        <v>&lt;club&gt;</v>
      </c>
      <c r="E339" s="85"/>
      <c r="F339" s="85"/>
      <c r="G339" s="176" t="str">
        <f t="shared" si="18"/>
        <v>-</v>
      </c>
      <c r="H339" s="119"/>
    </row>
    <row r="340" spans="1:8" s="118" customFormat="1" x14ac:dyDescent="0.25">
      <c r="A340" s="123">
        <v>82</v>
      </c>
      <c r="B340" s="122" t="str">
        <f t="shared" si="15"/>
        <v>&lt;cat&gt;</v>
      </c>
      <c r="C340" s="121" t="str">
        <f t="shared" si="16"/>
        <v>&lt;&gt;</v>
      </c>
      <c r="D340" s="120" t="str">
        <f t="shared" si="17"/>
        <v>&lt;club&gt;</v>
      </c>
      <c r="E340" s="85"/>
      <c r="F340" s="85"/>
      <c r="G340" s="176" t="str">
        <f t="shared" si="18"/>
        <v>-</v>
      </c>
      <c r="H340" s="119"/>
    </row>
    <row r="341" spans="1:8" s="118" customFormat="1" x14ac:dyDescent="0.25">
      <c r="A341" s="123">
        <v>83</v>
      </c>
      <c r="B341" s="122" t="str">
        <f t="shared" si="15"/>
        <v>&lt;cat&gt;</v>
      </c>
      <c r="C341" s="121" t="str">
        <f t="shared" si="16"/>
        <v>&lt;&gt;</v>
      </c>
      <c r="D341" s="120" t="str">
        <f t="shared" si="17"/>
        <v>&lt;club&gt;</v>
      </c>
      <c r="E341" s="85"/>
      <c r="F341" s="85"/>
      <c r="G341" s="176" t="str">
        <f t="shared" si="18"/>
        <v>-</v>
      </c>
      <c r="H341" s="119"/>
    </row>
    <row r="342" spans="1:8" s="118" customFormat="1" x14ac:dyDescent="0.25">
      <c r="A342" s="123">
        <v>84</v>
      </c>
      <c r="B342" s="122" t="str">
        <f t="shared" si="15"/>
        <v>&lt;cat&gt;</v>
      </c>
      <c r="C342" s="121" t="str">
        <f t="shared" si="16"/>
        <v>&lt;&gt;</v>
      </c>
      <c r="D342" s="120" t="str">
        <f t="shared" si="17"/>
        <v>&lt;club&gt;</v>
      </c>
      <c r="E342" s="85"/>
      <c r="F342" s="85"/>
      <c r="G342" s="176" t="str">
        <f t="shared" si="18"/>
        <v>-</v>
      </c>
      <c r="H342" s="119"/>
    </row>
    <row r="343" spans="1:8" s="118" customFormat="1" x14ac:dyDescent="0.25">
      <c r="A343" s="123">
        <v>85</v>
      </c>
      <c r="B343" s="122" t="str">
        <f t="shared" si="15"/>
        <v>&lt;cat&gt;</v>
      </c>
      <c r="C343" s="121" t="str">
        <f t="shared" si="16"/>
        <v>&lt;&gt;</v>
      </c>
      <c r="D343" s="120" t="str">
        <f t="shared" si="17"/>
        <v>&lt;club&gt;</v>
      </c>
      <c r="E343" s="85"/>
      <c r="F343" s="85"/>
      <c r="G343" s="176" t="str">
        <f t="shared" si="18"/>
        <v>-</v>
      </c>
      <c r="H343" s="119"/>
    </row>
    <row r="344" spans="1:8" s="118" customFormat="1" x14ac:dyDescent="0.25">
      <c r="A344" s="123">
        <v>86</v>
      </c>
      <c r="B344" s="122" t="str">
        <f t="shared" si="15"/>
        <v>&lt;cat&gt;</v>
      </c>
      <c r="C344" s="121" t="str">
        <f t="shared" si="16"/>
        <v>&lt;&gt;</v>
      </c>
      <c r="D344" s="120" t="str">
        <f t="shared" si="17"/>
        <v>&lt;club&gt;</v>
      </c>
      <c r="E344" s="85"/>
      <c r="F344" s="85"/>
      <c r="G344" s="176" t="str">
        <f t="shared" si="18"/>
        <v>-</v>
      </c>
      <c r="H344" s="119"/>
    </row>
    <row r="345" spans="1:8" s="118" customFormat="1" x14ac:dyDescent="0.25">
      <c r="A345" s="123">
        <v>87</v>
      </c>
      <c r="B345" s="122" t="str">
        <f t="shared" si="15"/>
        <v>&lt;cat&gt;</v>
      </c>
      <c r="C345" s="121" t="str">
        <f t="shared" si="16"/>
        <v>&lt;&gt;</v>
      </c>
      <c r="D345" s="120" t="str">
        <f t="shared" si="17"/>
        <v>&lt;club&gt;</v>
      </c>
      <c r="E345" s="85"/>
      <c r="F345" s="85"/>
      <c r="G345" s="176" t="str">
        <f t="shared" si="18"/>
        <v>-</v>
      </c>
      <c r="H345" s="119"/>
    </row>
    <row r="346" spans="1:8" s="118" customFormat="1" x14ac:dyDescent="0.25">
      <c r="A346" s="123">
        <v>88</v>
      </c>
      <c r="B346" s="122" t="str">
        <f t="shared" si="15"/>
        <v>&lt;cat&gt;</v>
      </c>
      <c r="C346" s="121" t="str">
        <f t="shared" si="16"/>
        <v>&lt;&gt;</v>
      </c>
      <c r="D346" s="120" t="str">
        <f t="shared" si="17"/>
        <v>&lt;club&gt;</v>
      </c>
      <c r="E346" s="85"/>
      <c r="F346" s="85"/>
      <c r="G346" s="176" t="str">
        <f t="shared" si="18"/>
        <v>-</v>
      </c>
      <c r="H346" s="119"/>
    </row>
    <row r="347" spans="1:8" s="118" customFormat="1" x14ac:dyDescent="0.25">
      <c r="A347" s="123">
        <v>89</v>
      </c>
      <c r="B347" s="122" t="str">
        <f t="shared" si="15"/>
        <v>&lt;cat&gt;</v>
      </c>
      <c r="C347" s="121" t="str">
        <f t="shared" si="16"/>
        <v>&lt;&gt;</v>
      </c>
      <c r="D347" s="120" t="str">
        <f t="shared" si="17"/>
        <v>&lt;club&gt;</v>
      </c>
      <c r="E347" s="85"/>
      <c r="F347" s="85"/>
      <c r="G347" s="176" t="str">
        <f t="shared" si="18"/>
        <v>-</v>
      </c>
      <c r="H347" s="119"/>
    </row>
    <row r="348" spans="1:8" s="118" customFormat="1" x14ac:dyDescent="0.25">
      <c r="A348" s="123">
        <v>90</v>
      </c>
      <c r="B348" s="122" t="str">
        <f t="shared" si="15"/>
        <v>&lt;cat&gt;</v>
      </c>
      <c r="C348" s="121" t="str">
        <f t="shared" si="16"/>
        <v>&lt;&gt;</v>
      </c>
      <c r="D348" s="120" t="str">
        <f t="shared" si="17"/>
        <v>&lt;club&gt;</v>
      </c>
      <c r="E348" s="85"/>
      <c r="F348" s="85"/>
      <c r="G348" s="176" t="str">
        <f t="shared" si="18"/>
        <v>-</v>
      </c>
      <c r="H348" s="119"/>
    </row>
    <row r="349" spans="1:8" s="118" customFormat="1" x14ac:dyDescent="0.25">
      <c r="A349" s="123">
        <v>91</v>
      </c>
      <c r="B349" s="122" t="str">
        <f t="shared" si="15"/>
        <v>&lt;cat&gt;</v>
      </c>
      <c r="C349" s="121" t="str">
        <f t="shared" si="16"/>
        <v>&lt;&gt;</v>
      </c>
      <c r="D349" s="120" t="str">
        <f t="shared" si="17"/>
        <v>&lt;club&gt;</v>
      </c>
      <c r="E349" s="85"/>
      <c r="F349" s="85"/>
      <c r="G349" s="176" t="str">
        <f t="shared" si="18"/>
        <v>-</v>
      </c>
      <c r="H349" s="119"/>
    </row>
    <row r="350" spans="1:8" s="118" customFormat="1" x14ac:dyDescent="0.25">
      <c r="A350" s="123">
        <v>92</v>
      </c>
      <c r="B350" s="122" t="str">
        <f t="shared" si="15"/>
        <v>&lt;cat&gt;</v>
      </c>
      <c r="C350" s="121" t="str">
        <f t="shared" si="16"/>
        <v>&lt;&gt;</v>
      </c>
      <c r="D350" s="120" t="str">
        <f t="shared" si="17"/>
        <v>&lt;club&gt;</v>
      </c>
      <c r="E350" s="85"/>
      <c r="F350" s="85"/>
      <c r="G350" s="176" t="str">
        <f t="shared" si="18"/>
        <v>-</v>
      </c>
      <c r="H350" s="119"/>
    </row>
    <row r="351" spans="1:8" s="118" customFormat="1" x14ac:dyDescent="0.25">
      <c r="A351" s="123">
        <v>93</v>
      </c>
      <c r="B351" s="122" t="str">
        <f t="shared" si="15"/>
        <v>&lt;cat&gt;</v>
      </c>
      <c r="C351" s="121" t="str">
        <f t="shared" si="16"/>
        <v>&lt;&gt;</v>
      </c>
      <c r="D351" s="120" t="str">
        <f t="shared" si="17"/>
        <v>&lt;club&gt;</v>
      </c>
      <c r="E351" s="85"/>
      <c r="F351" s="85"/>
      <c r="G351" s="176" t="str">
        <f t="shared" si="18"/>
        <v>-</v>
      </c>
      <c r="H351" s="119"/>
    </row>
    <row r="352" spans="1:8" s="118" customFormat="1" x14ac:dyDescent="0.25">
      <c r="A352" s="123">
        <v>94</v>
      </c>
      <c r="B352" s="122" t="str">
        <f t="shared" si="15"/>
        <v>&lt;cat&gt;</v>
      </c>
      <c r="C352" s="121" t="str">
        <f t="shared" si="16"/>
        <v>&lt;&gt;</v>
      </c>
      <c r="D352" s="120" t="str">
        <f t="shared" si="17"/>
        <v>&lt;club&gt;</v>
      </c>
      <c r="E352" s="85"/>
      <c r="F352" s="85"/>
      <c r="G352" s="176" t="str">
        <f t="shared" si="18"/>
        <v>-</v>
      </c>
      <c r="H352" s="119"/>
    </row>
    <row r="353" spans="1:8" s="118" customFormat="1" x14ac:dyDescent="0.25">
      <c r="A353" s="123">
        <v>95</v>
      </c>
      <c r="B353" s="122" t="str">
        <f t="shared" si="15"/>
        <v>&lt;cat&gt;</v>
      </c>
      <c r="C353" s="121" t="str">
        <f t="shared" si="16"/>
        <v>&lt;&gt;</v>
      </c>
      <c r="D353" s="120" t="str">
        <f t="shared" si="17"/>
        <v>&lt;club&gt;</v>
      </c>
      <c r="E353" s="85"/>
      <c r="F353" s="85"/>
      <c r="G353" s="176" t="str">
        <f t="shared" si="18"/>
        <v>-</v>
      </c>
      <c r="H353" s="119"/>
    </row>
    <row r="354" spans="1:8" s="118" customFormat="1" x14ac:dyDescent="0.25">
      <c r="A354" s="123">
        <v>96</v>
      </c>
      <c r="B354" s="122" t="str">
        <f t="shared" si="15"/>
        <v>&lt;cat&gt;</v>
      </c>
      <c r="C354" s="121" t="str">
        <f t="shared" si="16"/>
        <v>&lt;&gt;</v>
      </c>
      <c r="D354" s="120" t="str">
        <f t="shared" si="17"/>
        <v>&lt;club&gt;</v>
      </c>
      <c r="E354" s="85"/>
      <c r="F354" s="85"/>
      <c r="G354" s="176" t="str">
        <f t="shared" si="18"/>
        <v>-</v>
      </c>
      <c r="H354" s="119"/>
    </row>
    <row r="355" spans="1:8" s="118" customFormat="1" x14ac:dyDescent="0.25">
      <c r="A355" s="123">
        <v>97</v>
      </c>
      <c r="B355" s="122" t="str">
        <f t="shared" ref="B355:B386" si="19">IF(OR(ISBLANK($E355),$E355="-"),"&lt;cat&gt;",VLOOKUP($E355,$A$2:$E$254,2,FALSE))</f>
        <v>&lt;cat&gt;</v>
      </c>
      <c r="C355" s="121" t="str">
        <f t="shared" ref="C355:C386" si="20">IF(OR(ISBLANK($E355),$E355="-"),"&lt;&gt;",VLOOKUP($E355,$A$2:$E$254,3,FALSE))</f>
        <v>&lt;&gt;</v>
      </c>
      <c r="D355" s="120" t="str">
        <f t="shared" ref="D355:D386" si="21">IF(OR(ISBLANK($E355),$E355="-"),"&lt;club&gt;",VLOOKUP($E355,$A$2:$E$254,4,FALSE))</f>
        <v>&lt;club&gt;</v>
      </c>
      <c r="E355" s="85"/>
      <c r="F355" s="85"/>
      <c r="G355" s="176" t="str">
        <f t="shared" si="18"/>
        <v>-</v>
      </c>
      <c r="H355" s="119"/>
    </row>
    <row r="356" spans="1:8" s="118" customFormat="1" x14ac:dyDescent="0.25">
      <c r="A356" s="123">
        <v>98</v>
      </c>
      <c r="B356" s="122" t="str">
        <f t="shared" si="19"/>
        <v>&lt;cat&gt;</v>
      </c>
      <c r="C356" s="121" t="str">
        <f t="shared" si="20"/>
        <v>&lt;&gt;</v>
      </c>
      <c r="D356" s="120" t="str">
        <f t="shared" si="21"/>
        <v>&lt;club&gt;</v>
      </c>
      <c r="E356" s="85"/>
      <c r="F356" s="85"/>
      <c r="G356" s="176" t="str">
        <f t="shared" si="18"/>
        <v>-</v>
      </c>
      <c r="H356" s="119"/>
    </row>
    <row r="357" spans="1:8" s="118" customFormat="1" x14ac:dyDescent="0.25">
      <c r="A357" s="123">
        <v>99</v>
      </c>
      <c r="B357" s="122" t="str">
        <f t="shared" si="19"/>
        <v>&lt;cat&gt;</v>
      </c>
      <c r="C357" s="121" t="str">
        <f t="shared" si="20"/>
        <v>&lt;&gt;</v>
      </c>
      <c r="D357" s="120" t="str">
        <f t="shared" si="21"/>
        <v>&lt;club&gt;</v>
      </c>
      <c r="E357" s="85"/>
      <c r="F357" s="85"/>
      <c r="G357" s="176" t="str">
        <f t="shared" si="18"/>
        <v>-</v>
      </c>
      <c r="H357" s="119"/>
    </row>
    <row r="358" spans="1:8" s="118" customFormat="1" x14ac:dyDescent="0.25">
      <c r="A358" s="123">
        <v>100</v>
      </c>
      <c r="B358" s="122" t="str">
        <f t="shared" si="19"/>
        <v>&lt;cat&gt;</v>
      </c>
      <c r="C358" s="121" t="str">
        <f t="shared" si="20"/>
        <v>&lt;&gt;</v>
      </c>
      <c r="D358" s="120" t="str">
        <f t="shared" si="21"/>
        <v>&lt;club&gt;</v>
      </c>
      <c r="E358" s="85"/>
      <c r="F358" s="85"/>
      <c r="G358" s="176" t="str">
        <f t="shared" si="18"/>
        <v>-</v>
      </c>
      <c r="H358" s="119"/>
    </row>
    <row r="359" spans="1:8" s="118" customFormat="1" x14ac:dyDescent="0.25">
      <c r="A359" s="123">
        <v>101</v>
      </c>
      <c r="B359" s="122" t="str">
        <f t="shared" si="19"/>
        <v>&lt;cat&gt;</v>
      </c>
      <c r="C359" s="121" t="str">
        <f t="shared" si="20"/>
        <v>&lt;&gt;</v>
      </c>
      <c r="D359" s="120" t="str">
        <f t="shared" si="21"/>
        <v>&lt;club&gt;</v>
      </c>
      <c r="E359" s="85"/>
      <c r="F359" s="85"/>
      <c r="G359" s="176" t="str">
        <f t="shared" si="18"/>
        <v>-</v>
      </c>
      <c r="H359" s="119"/>
    </row>
    <row r="360" spans="1:8" s="118" customFormat="1" x14ac:dyDescent="0.25">
      <c r="A360" s="123">
        <v>102</v>
      </c>
      <c r="B360" s="122" t="str">
        <f t="shared" si="19"/>
        <v>&lt;cat&gt;</v>
      </c>
      <c r="C360" s="121" t="str">
        <f t="shared" si="20"/>
        <v>&lt;&gt;</v>
      </c>
      <c r="D360" s="120" t="str">
        <f t="shared" si="21"/>
        <v>&lt;club&gt;</v>
      </c>
      <c r="E360" s="85"/>
      <c r="F360" s="85"/>
      <c r="G360" s="176" t="str">
        <f t="shared" si="18"/>
        <v>-</v>
      </c>
      <c r="H360" s="119"/>
    </row>
    <row r="361" spans="1:8" s="118" customFormat="1" x14ac:dyDescent="0.25">
      <c r="A361" s="123">
        <v>103</v>
      </c>
      <c r="B361" s="122" t="str">
        <f t="shared" si="19"/>
        <v>&lt;cat&gt;</v>
      </c>
      <c r="C361" s="121" t="str">
        <f t="shared" si="20"/>
        <v>&lt;&gt;</v>
      </c>
      <c r="D361" s="120" t="str">
        <f t="shared" si="21"/>
        <v>&lt;club&gt;</v>
      </c>
      <c r="E361" s="85"/>
      <c r="F361" s="85"/>
      <c r="G361" s="176" t="str">
        <f t="shared" si="18"/>
        <v>-</v>
      </c>
      <c r="H361" s="119"/>
    </row>
    <row r="362" spans="1:8" s="118" customFormat="1" x14ac:dyDescent="0.25">
      <c r="A362" s="123">
        <v>104</v>
      </c>
      <c r="B362" s="122" t="str">
        <f t="shared" si="19"/>
        <v>&lt;cat&gt;</v>
      </c>
      <c r="C362" s="121" t="str">
        <f t="shared" si="20"/>
        <v>&lt;&gt;</v>
      </c>
      <c r="D362" s="120" t="str">
        <f t="shared" si="21"/>
        <v>&lt;club&gt;</v>
      </c>
      <c r="E362" s="85"/>
      <c r="F362" s="85"/>
      <c r="G362" s="176" t="str">
        <f t="shared" si="18"/>
        <v>-</v>
      </c>
      <c r="H362" s="119"/>
    </row>
    <row r="363" spans="1:8" s="118" customFormat="1" x14ac:dyDescent="0.25">
      <c r="A363" s="123">
        <v>105</v>
      </c>
      <c r="B363" s="122" t="str">
        <f t="shared" si="19"/>
        <v>&lt;cat&gt;</v>
      </c>
      <c r="C363" s="121" t="str">
        <f t="shared" si="20"/>
        <v>&lt;&gt;</v>
      </c>
      <c r="D363" s="120" t="str">
        <f t="shared" si="21"/>
        <v>&lt;club&gt;</v>
      </c>
      <c r="E363" s="85"/>
      <c r="F363" s="85"/>
      <c r="G363" s="176" t="str">
        <f t="shared" si="18"/>
        <v>-</v>
      </c>
      <c r="H363" s="119"/>
    </row>
    <row r="364" spans="1:8" s="118" customFormat="1" x14ac:dyDescent="0.25">
      <c r="A364" s="123">
        <v>106</v>
      </c>
      <c r="B364" s="122" t="str">
        <f t="shared" si="19"/>
        <v>&lt;cat&gt;</v>
      </c>
      <c r="C364" s="121" t="str">
        <f t="shared" si="20"/>
        <v>&lt;&gt;</v>
      </c>
      <c r="D364" s="120" t="str">
        <f t="shared" si="21"/>
        <v>&lt;club&gt;</v>
      </c>
      <c r="E364" s="85"/>
      <c r="F364" s="85"/>
      <c r="G364" s="176" t="str">
        <f t="shared" si="18"/>
        <v>-</v>
      </c>
      <c r="H364" s="119"/>
    </row>
    <row r="365" spans="1:8" s="118" customFormat="1" x14ac:dyDescent="0.25">
      <c r="A365" s="123">
        <v>107</v>
      </c>
      <c r="B365" s="122" t="str">
        <f t="shared" si="19"/>
        <v>&lt;cat&gt;</v>
      </c>
      <c r="C365" s="121" t="str">
        <f t="shared" si="20"/>
        <v>&lt;&gt;</v>
      </c>
      <c r="D365" s="120" t="str">
        <f t="shared" si="21"/>
        <v>&lt;club&gt;</v>
      </c>
      <c r="E365" s="85"/>
      <c r="F365" s="85"/>
      <c r="G365" s="176" t="str">
        <f t="shared" si="18"/>
        <v>-</v>
      </c>
      <c r="H365" s="119"/>
    </row>
    <row r="366" spans="1:8" s="118" customFormat="1" x14ac:dyDescent="0.25">
      <c r="A366" s="123">
        <v>108</v>
      </c>
      <c r="B366" s="122" t="str">
        <f t="shared" si="19"/>
        <v>&lt;cat&gt;</v>
      </c>
      <c r="C366" s="121" t="str">
        <f t="shared" si="20"/>
        <v>&lt;&gt;</v>
      </c>
      <c r="D366" s="120" t="str">
        <f t="shared" si="21"/>
        <v>&lt;club&gt;</v>
      </c>
      <c r="E366" s="85"/>
      <c r="F366" s="85"/>
      <c r="G366" s="176" t="str">
        <f t="shared" si="18"/>
        <v>-</v>
      </c>
      <c r="H366" s="119"/>
    </row>
    <row r="367" spans="1:8" s="118" customFormat="1" x14ac:dyDescent="0.25">
      <c r="A367" s="123">
        <v>109</v>
      </c>
      <c r="B367" s="122" t="str">
        <f t="shared" si="19"/>
        <v>&lt;cat&gt;</v>
      </c>
      <c r="C367" s="121" t="str">
        <f t="shared" si="20"/>
        <v>&lt;&gt;</v>
      </c>
      <c r="D367" s="120" t="str">
        <f t="shared" si="21"/>
        <v>&lt;club&gt;</v>
      </c>
      <c r="E367" s="85"/>
      <c r="F367" s="85"/>
      <c r="G367" s="176" t="str">
        <f t="shared" si="18"/>
        <v>-</v>
      </c>
      <c r="H367" s="119"/>
    </row>
    <row r="368" spans="1:8" s="118" customFormat="1" x14ac:dyDescent="0.25">
      <c r="A368" s="123">
        <v>110</v>
      </c>
      <c r="B368" s="122" t="str">
        <f t="shared" si="19"/>
        <v>&lt;cat&gt;</v>
      </c>
      <c r="C368" s="121" t="str">
        <f t="shared" si="20"/>
        <v>&lt;&gt;</v>
      </c>
      <c r="D368" s="120" t="str">
        <f t="shared" si="21"/>
        <v>&lt;club&gt;</v>
      </c>
      <c r="E368" s="85"/>
      <c r="F368" s="85"/>
      <c r="G368" s="176" t="str">
        <f t="shared" si="18"/>
        <v>-</v>
      </c>
      <c r="H368" s="119"/>
    </row>
    <row r="369" spans="1:8" s="118" customFormat="1" x14ac:dyDescent="0.25">
      <c r="A369" s="123">
        <v>111</v>
      </c>
      <c r="B369" s="122" t="str">
        <f t="shared" si="19"/>
        <v>&lt;cat&gt;</v>
      </c>
      <c r="C369" s="121" t="str">
        <f t="shared" si="20"/>
        <v>&lt;&gt;</v>
      </c>
      <c r="D369" s="120" t="str">
        <f t="shared" si="21"/>
        <v>&lt;club&gt;</v>
      </c>
      <c r="E369" s="85"/>
      <c r="F369" s="85"/>
      <c r="G369" s="176" t="str">
        <f t="shared" si="18"/>
        <v>-</v>
      </c>
      <c r="H369" s="119"/>
    </row>
    <row r="370" spans="1:8" s="118" customFormat="1" x14ac:dyDescent="0.25">
      <c r="A370" s="123">
        <v>112</v>
      </c>
      <c r="B370" s="122" t="str">
        <f t="shared" si="19"/>
        <v>&lt;cat&gt;</v>
      </c>
      <c r="C370" s="121" t="str">
        <f t="shared" si="20"/>
        <v>&lt;&gt;</v>
      </c>
      <c r="D370" s="120" t="str">
        <f t="shared" si="21"/>
        <v>&lt;club&gt;</v>
      </c>
      <c r="E370" s="85"/>
      <c r="F370" s="85"/>
      <c r="G370" s="176" t="str">
        <f t="shared" si="18"/>
        <v>-</v>
      </c>
      <c r="H370" s="119"/>
    </row>
    <row r="371" spans="1:8" s="118" customFormat="1" x14ac:dyDescent="0.25">
      <c r="A371" s="123">
        <v>113</v>
      </c>
      <c r="B371" s="122" t="str">
        <f t="shared" si="19"/>
        <v>&lt;cat&gt;</v>
      </c>
      <c r="C371" s="121" t="str">
        <f t="shared" si="20"/>
        <v>&lt;&gt;</v>
      </c>
      <c r="D371" s="120" t="str">
        <f t="shared" si="21"/>
        <v>&lt;club&gt;</v>
      </c>
      <c r="E371" s="85"/>
      <c r="F371" s="85"/>
      <c r="G371" s="176" t="str">
        <f t="shared" si="18"/>
        <v>-</v>
      </c>
      <c r="H371" s="119"/>
    </row>
    <row r="372" spans="1:8" s="118" customFormat="1" x14ac:dyDescent="0.25">
      <c r="A372" s="123">
        <v>114</v>
      </c>
      <c r="B372" s="122" t="str">
        <f t="shared" si="19"/>
        <v>&lt;cat&gt;</v>
      </c>
      <c r="C372" s="121" t="str">
        <f t="shared" si="20"/>
        <v>&lt;&gt;</v>
      </c>
      <c r="D372" s="120" t="str">
        <f t="shared" si="21"/>
        <v>&lt;club&gt;</v>
      </c>
      <c r="E372" s="85"/>
      <c r="F372" s="85"/>
      <c r="G372" s="176" t="str">
        <f t="shared" si="18"/>
        <v>-</v>
      </c>
      <c r="H372" s="119"/>
    </row>
    <row r="373" spans="1:8" s="118" customFormat="1" x14ac:dyDescent="0.25">
      <c r="A373" s="123">
        <v>115</v>
      </c>
      <c r="B373" s="122" t="str">
        <f t="shared" si="19"/>
        <v>&lt;cat&gt;</v>
      </c>
      <c r="C373" s="121" t="str">
        <f t="shared" si="20"/>
        <v>&lt;&gt;</v>
      </c>
      <c r="D373" s="120" t="str">
        <f t="shared" si="21"/>
        <v>&lt;club&gt;</v>
      </c>
      <c r="E373" s="85"/>
      <c r="F373" s="85"/>
      <c r="G373" s="176" t="str">
        <f t="shared" si="18"/>
        <v>-</v>
      </c>
      <c r="H373" s="119"/>
    </row>
    <row r="374" spans="1:8" s="118" customFormat="1" x14ac:dyDescent="0.25">
      <c r="A374" s="123">
        <v>116</v>
      </c>
      <c r="B374" s="122" t="str">
        <f t="shared" si="19"/>
        <v>&lt;cat&gt;</v>
      </c>
      <c r="C374" s="121" t="str">
        <f t="shared" si="20"/>
        <v>&lt;&gt;</v>
      </c>
      <c r="D374" s="120" t="str">
        <f t="shared" si="21"/>
        <v>&lt;club&gt;</v>
      </c>
      <c r="E374" s="85"/>
      <c r="F374" s="85"/>
      <c r="G374" s="176" t="str">
        <f t="shared" si="18"/>
        <v>-</v>
      </c>
      <c r="H374" s="119"/>
    </row>
    <row r="375" spans="1:8" s="118" customFormat="1" x14ac:dyDescent="0.25">
      <c r="A375" s="123">
        <v>117</v>
      </c>
      <c r="B375" s="122" t="str">
        <f t="shared" si="19"/>
        <v>&lt;cat&gt;</v>
      </c>
      <c r="C375" s="121" t="str">
        <f t="shared" si="20"/>
        <v>&lt;&gt;</v>
      </c>
      <c r="D375" s="120" t="str">
        <f t="shared" si="21"/>
        <v>&lt;club&gt;</v>
      </c>
      <c r="E375" s="85"/>
      <c r="F375" s="85"/>
      <c r="G375" s="176" t="str">
        <f t="shared" si="18"/>
        <v>-</v>
      </c>
      <c r="H375" s="119"/>
    </row>
    <row r="376" spans="1:8" s="118" customFormat="1" x14ac:dyDescent="0.25">
      <c r="A376" s="123">
        <v>118</v>
      </c>
      <c r="B376" s="122" t="str">
        <f t="shared" si="19"/>
        <v>&lt;cat&gt;</v>
      </c>
      <c r="C376" s="121" t="str">
        <f t="shared" si="20"/>
        <v>&lt;&gt;</v>
      </c>
      <c r="D376" s="120" t="str">
        <f t="shared" si="21"/>
        <v>&lt;club&gt;</v>
      </c>
      <c r="E376" s="85"/>
      <c r="F376" s="85"/>
      <c r="G376" s="176" t="str">
        <f t="shared" si="18"/>
        <v>-</v>
      </c>
      <c r="H376" s="119"/>
    </row>
    <row r="377" spans="1:8" s="118" customFormat="1" x14ac:dyDescent="0.25">
      <c r="A377" s="123">
        <v>119</v>
      </c>
      <c r="B377" s="122" t="str">
        <f t="shared" si="19"/>
        <v>&lt;cat&gt;</v>
      </c>
      <c r="C377" s="121" t="str">
        <f t="shared" si="20"/>
        <v>&lt;&gt;</v>
      </c>
      <c r="D377" s="120" t="str">
        <f t="shared" si="21"/>
        <v>&lt;club&gt;</v>
      </c>
      <c r="E377" s="85"/>
      <c r="F377" s="85"/>
      <c r="G377" s="176" t="str">
        <f t="shared" si="18"/>
        <v>-</v>
      </c>
      <c r="H377" s="119"/>
    </row>
    <row r="378" spans="1:8" s="118" customFormat="1" x14ac:dyDescent="0.25">
      <c r="A378" s="123">
        <v>120</v>
      </c>
      <c r="B378" s="122" t="str">
        <f t="shared" si="19"/>
        <v>&lt;cat&gt;</v>
      </c>
      <c r="C378" s="121" t="str">
        <f t="shared" si="20"/>
        <v>&lt;&gt;</v>
      </c>
      <c r="D378" s="120" t="str">
        <f t="shared" si="21"/>
        <v>&lt;club&gt;</v>
      </c>
      <c r="E378" s="85"/>
      <c r="F378" s="85"/>
      <c r="G378" s="176" t="str">
        <f t="shared" si="18"/>
        <v>-</v>
      </c>
      <c r="H378" s="119"/>
    </row>
    <row r="379" spans="1:8" s="118" customFormat="1" x14ac:dyDescent="0.25">
      <c r="A379" s="123">
        <v>121</v>
      </c>
      <c r="B379" s="122" t="str">
        <f t="shared" si="19"/>
        <v>&lt;cat&gt;</v>
      </c>
      <c r="C379" s="121" t="str">
        <f t="shared" si="20"/>
        <v>&lt;&gt;</v>
      </c>
      <c r="D379" s="120" t="str">
        <f t="shared" si="21"/>
        <v>&lt;club&gt;</v>
      </c>
      <c r="E379" s="85"/>
      <c r="F379" s="85"/>
      <c r="G379" s="176" t="str">
        <f t="shared" si="18"/>
        <v>-</v>
      </c>
      <c r="H379" s="119"/>
    </row>
    <row r="380" spans="1:8" s="118" customFormat="1" x14ac:dyDescent="0.25">
      <c r="A380" s="123">
        <v>122</v>
      </c>
      <c r="B380" s="122" t="str">
        <f t="shared" si="19"/>
        <v>&lt;cat&gt;</v>
      </c>
      <c r="C380" s="121" t="str">
        <f t="shared" si="20"/>
        <v>&lt;&gt;</v>
      </c>
      <c r="D380" s="120" t="str">
        <f t="shared" si="21"/>
        <v>&lt;club&gt;</v>
      </c>
      <c r="E380" s="85"/>
      <c r="F380" s="85"/>
      <c r="G380" s="176" t="str">
        <f t="shared" si="18"/>
        <v>-</v>
      </c>
      <c r="H380" s="119"/>
    </row>
    <row r="381" spans="1:8" s="118" customFormat="1" x14ac:dyDescent="0.25">
      <c r="A381" s="123">
        <v>123</v>
      </c>
      <c r="B381" s="122" t="str">
        <f t="shared" si="19"/>
        <v>&lt;cat&gt;</v>
      </c>
      <c r="C381" s="121" t="str">
        <f t="shared" si="20"/>
        <v>&lt;&gt;</v>
      </c>
      <c r="D381" s="120" t="str">
        <f t="shared" si="21"/>
        <v>&lt;club&gt;</v>
      </c>
      <c r="E381" s="85"/>
      <c r="F381" s="85"/>
      <c r="G381" s="176" t="str">
        <f t="shared" si="18"/>
        <v>-</v>
      </c>
      <c r="H381" s="119"/>
    </row>
    <row r="382" spans="1:8" s="118" customFormat="1" x14ac:dyDescent="0.25">
      <c r="A382" s="123">
        <v>124</v>
      </c>
      <c r="B382" s="122" t="str">
        <f t="shared" si="19"/>
        <v>&lt;cat&gt;</v>
      </c>
      <c r="C382" s="121" t="str">
        <f t="shared" si="20"/>
        <v>&lt;&gt;</v>
      </c>
      <c r="D382" s="120" t="str">
        <f t="shared" si="21"/>
        <v>&lt;club&gt;</v>
      </c>
      <c r="E382" s="85"/>
      <c r="F382" s="85"/>
      <c r="G382" s="176" t="str">
        <f t="shared" si="18"/>
        <v>-</v>
      </c>
      <c r="H382" s="119"/>
    </row>
    <row r="383" spans="1:8" s="118" customFormat="1" x14ac:dyDescent="0.25">
      <c r="A383" s="123">
        <v>125</v>
      </c>
      <c r="B383" s="122" t="str">
        <f t="shared" si="19"/>
        <v>&lt;cat&gt;</v>
      </c>
      <c r="C383" s="121" t="str">
        <f t="shared" si="20"/>
        <v>&lt;&gt;</v>
      </c>
      <c r="D383" s="120" t="str">
        <f t="shared" si="21"/>
        <v>&lt;club&gt;</v>
      </c>
      <c r="E383" s="85"/>
      <c r="F383" s="85"/>
      <c r="G383" s="176" t="str">
        <f t="shared" si="18"/>
        <v>-</v>
      </c>
      <c r="H383" s="119"/>
    </row>
    <row r="384" spans="1:8" s="118" customFormat="1" x14ac:dyDescent="0.25">
      <c r="A384" s="123">
        <v>126</v>
      </c>
      <c r="B384" s="122" t="str">
        <f t="shared" si="19"/>
        <v>&lt;cat&gt;</v>
      </c>
      <c r="C384" s="121" t="str">
        <f t="shared" si="20"/>
        <v>&lt;&gt;</v>
      </c>
      <c r="D384" s="120" t="str">
        <f t="shared" si="21"/>
        <v>&lt;club&gt;</v>
      </c>
      <c r="E384" s="85"/>
      <c r="F384" s="85"/>
      <c r="G384" s="176" t="str">
        <f t="shared" si="18"/>
        <v>-</v>
      </c>
      <c r="H384" s="119"/>
    </row>
    <row r="385" spans="1:8" s="118" customFormat="1" x14ac:dyDescent="0.25">
      <c r="A385" s="123">
        <v>127</v>
      </c>
      <c r="B385" s="122" t="str">
        <f t="shared" si="19"/>
        <v>&lt;cat&gt;</v>
      </c>
      <c r="C385" s="121" t="str">
        <f t="shared" si="20"/>
        <v>&lt;&gt;</v>
      </c>
      <c r="D385" s="120" t="str">
        <f t="shared" si="21"/>
        <v>&lt;club&gt;</v>
      </c>
      <c r="E385" s="85"/>
      <c r="F385" s="85"/>
      <c r="G385" s="176" t="str">
        <f t="shared" si="18"/>
        <v>-</v>
      </c>
      <c r="H385" s="119"/>
    </row>
    <row r="386" spans="1:8" s="118" customFormat="1" x14ac:dyDescent="0.25">
      <c r="A386" s="123">
        <v>128</v>
      </c>
      <c r="B386" s="122" t="str">
        <f t="shared" si="19"/>
        <v>&lt;cat&gt;</v>
      </c>
      <c r="C386" s="121" t="str">
        <f t="shared" si="20"/>
        <v>&lt;&gt;</v>
      </c>
      <c r="D386" s="120" t="str">
        <f t="shared" si="21"/>
        <v>&lt;club&gt;</v>
      </c>
      <c r="E386" s="85"/>
      <c r="F386" s="85"/>
      <c r="G386" s="176" t="str">
        <f t="shared" si="18"/>
        <v>-</v>
      </c>
      <c r="H386" s="119"/>
    </row>
    <row r="387" spans="1:8" s="118" customFormat="1" x14ac:dyDescent="0.25">
      <c r="A387" s="123">
        <v>129</v>
      </c>
      <c r="B387" s="122" t="str">
        <f t="shared" ref="B387:B418" si="22">IF(OR(ISBLANK($E387),$E387="-"),"&lt;cat&gt;",VLOOKUP($E387,$A$2:$E$254,2,FALSE))</f>
        <v>&lt;cat&gt;</v>
      </c>
      <c r="C387" s="121" t="str">
        <f t="shared" ref="C387:C418" si="23">IF(OR(ISBLANK($E387),$E387="-"),"&lt;&gt;",VLOOKUP($E387,$A$2:$E$254,3,FALSE))</f>
        <v>&lt;&gt;</v>
      </c>
      <c r="D387" s="120" t="str">
        <f t="shared" ref="D387:D418" si="24">IF(OR(ISBLANK($E387),$E387="-"),"&lt;club&gt;",VLOOKUP($E387,$A$2:$E$254,4,FALSE))</f>
        <v>&lt;club&gt;</v>
      </c>
      <c r="E387" s="85"/>
      <c r="F387" s="85"/>
      <c r="G387" s="176" t="str">
        <f t="shared" si="18"/>
        <v>-</v>
      </c>
      <c r="H387" s="119"/>
    </row>
    <row r="388" spans="1:8" s="118" customFormat="1" x14ac:dyDescent="0.25">
      <c r="A388" s="123">
        <v>130</v>
      </c>
      <c r="B388" s="122" t="str">
        <f t="shared" si="22"/>
        <v>&lt;cat&gt;</v>
      </c>
      <c r="C388" s="121" t="str">
        <f t="shared" si="23"/>
        <v>&lt;&gt;</v>
      </c>
      <c r="D388" s="120" t="str">
        <f t="shared" si="24"/>
        <v>&lt;club&gt;</v>
      </c>
      <c r="E388" s="85"/>
      <c r="F388" s="85"/>
      <c r="G388" s="176" t="str">
        <f t="shared" ref="G388:G451" si="25">IF(B388="&lt;cat&gt;","-",MID(B388,8,3))</f>
        <v>-</v>
      </c>
      <c r="H388" s="119"/>
    </row>
    <row r="389" spans="1:8" s="118" customFormat="1" x14ac:dyDescent="0.25">
      <c r="A389" s="123">
        <v>131</v>
      </c>
      <c r="B389" s="122" t="str">
        <f t="shared" si="22"/>
        <v>&lt;cat&gt;</v>
      </c>
      <c r="C389" s="121" t="str">
        <f t="shared" si="23"/>
        <v>&lt;&gt;</v>
      </c>
      <c r="D389" s="120" t="str">
        <f t="shared" si="24"/>
        <v>&lt;club&gt;</v>
      </c>
      <c r="E389" s="85"/>
      <c r="F389" s="85"/>
      <c r="G389" s="176" t="str">
        <f t="shared" si="25"/>
        <v>-</v>
      </c>
      <c r="H389" s="119"/>
    </row>
    <row r="390" spans="1:8" s="118" customFormat="1" x14ac:dyDescent="0.25">
      <c r="A390" s="123">
        <v>132</v>
      </c>
      <c r="B390" s="122" t="str">
        <f t="shared" si="22"/>
        <v>&lt;cat&gt;</v>
      </c>
      <c r="C390" s="121" t="str">
        <f t="shared" si="23"/>
        <v>&lt;&gt;</v>
      </c>
      <c r="D390" s="120" t="str">
        <f t="shared" si="24"/>
        <v>&lt;club&gt;</v>
      </c>
      <c r="E390" s="85"/>
      <c r="F390" s="85"/>
      <c r="G390" s="176" t="str">
        <f t="shared" si="25"/>
        <v>-</v>
      </c>
      <c r="H390" s="119"/>
    </row>
    <row r="391" spans="1:8" s="118" customFormat="1" x14ac:dyDescent="0.25">
      <c r="A391" s="123">
        <v>133</v>
      </c>
      <c r="B391" s="122" t="str">
        <f t="shared" si="22"/>
        <v>&lt;cat&gt;</v>
      </c>
      <c r="C391" s="121" t="str">
        <f t="shared" si="23"/>
        <v>&lt;&gt;</v>
      </c>
      <c r="D391" s="120" t="str">
        <f t="shared" si="24"/>
        <v>&lt;club&gt;</v>
      </c>
      <c r="E391" s="85"/>
      <c r="F391" s="85"/>
      <c r="G391" s="176" t="str">
        <f t="shared" si="25"/>
        <v>-</v>
      </c>
      <c r="H391" s="119"/>
    </row>
    <row r="392" spans="1:8" s="118" customFormat="1" x14ac:dyDescent="0.25">
      <c r="A392" s="123">
        <v>134</v>
      </c>
      <c r="B392" s="122" t="str">
        <f t="shared" si="22"/>
        <v>&lt;cat&gt;</v>
      </c>
      <c r="C392" s="121" t="str">
        <f t="shared" si="23"/>
        <v>&lt;&gt;</v>
      </c>
      <c r="D392" s="120" t="str">
        <f t="shared" si="24"/>
        <v>&lt;club&gt;</v>
      </c>
      <c r="E392" s="85"/>
      <c r="F392" s="85"/>
      <c r="G392" s="176" t="str">
        <f t="shared" si="25"/>
        <v>-</v>
      </c>
      <c r="H392" s="119"/>
    </row>
    <row r="393" spans="1:8" s="118" customFormat="1" x14ac:dyDescent="0.25">
      <c r="A393" s="123">
        <v>135</v>
      </c>
      <c r="B393" s="122" t="str">
        <f t="shared" si="22"/>
        <v>&lt;cat&gt;</v>
      </c>
      <c r="C393" s="121" t="str">
        <f t="shared" si="23"/>
        <v>&lt;&gt;</v>
      </c>
      <c r="D393" s="120" t="str">
        <f t="shared" si="24"/>
        <v>&lt;club&gt;</v>
      </c>
      <c r="E393" s="85"/>
      <c r="F393" s="85"/>
      <c r="G393" s="176" t="str">
        <f t="shared" si="25"/>
        <v>-</v>
      </c>
      <c r="H393" s="119"/>
    </row>
    <row r="394" spans="1:8" s="118" customFormat="1" x14ac:dyDescent="0.25">
      <c r="A394" s="123">
        <v>136</v>
      </c>
      <c r="B394" s="122" t="str">
        <f t="shared" si="22"/>
        <v>&lt;cat&gt;</v>
      </c>
      <c r="C394" s="121" t="str">
        <f t="shared" si="23"/>
        <v>&lt;&gt;</v>
      </c>
      <c r="D394" s="120" t="str">
        <f t="shared" si="24"/>
        <v>&lt;club&gt;</v>
      </c>
      <c r="E394" s="85"/>
      <c r="F394" s="85"/>
      <c r="G394" s="176" t="str">
        <f t="shared" si="25"/>
        <v>-</v>
      </c>
      <c r="H394" s="119"/>
    </row>
    <row r="395" spans="1:8" s="118" customFormat="1" x14ac:dyDescent="0.25">
      <c r="A395" s="123">
        <v>137</v>
      </c>
      <c r="B395" s="122" t="str">
        <f t="shared" si="22"/>
        <v>&lt;cat&gt;</v>
      </c>
      <c r="C395" s="121" t="str">
        <f t="shared" si="23"/>
        <v>&lt;&gt;</v>
      </c>
      <c r="D395" s="120" t="str">
        <f t="shared" si="24"/>
        <v>&lt;club&gt;</v>
      </c>
      <c r="E395" s="85"/>
      <c r="F395" s="85"/>
      <c r="G395" s="176" t="str">
        <f t="shared" si="25"/>
        <v>-</v>
      </c>
      <c r="H395" s="119"/>
    </row>
    <row r="396" spans="1:8" s="118" customFormat="1" x14ac:dyDescent="0.25">
      <c r="A396" s="123">
        <v>138</v>
      </c>
      <c r="B396" s="122" t="str">
        <f t="shared" si="22"/>
        <v>&lt;cat&gt;</v>
      </c>
      <c r="C396" s="121" t="str">
        <f t="shared" si="23"/>
        <v>&lt;&gt;</v>
      </c>
      <c r="D396" s="120" t="str">
        <f t="shared" si="24"/>
        <v>&lt;club&gt;</v>
      </c>
      <c r="E396" s="85"/>
      <c r="F396" s="85"/>
      <c r="G396" s="176" t="str">
        <f t="shared" si="25"/>
        <v>-</v>
      </c>
      <c r="H396" s="119"/>
    </row>
    <row r="397" spans="1:8" s="118" customFormat="1" x14ac:dyDescent="0.25">
      <c r="A397" s="123">
        <v>139</v>
      </c>
      <c r="B397" s="122" t="str">
        <f t="shared" si="22"/>
        <v>&lt;cat&gt;</v>
      </c>
      <c r="C397" s="121" t="str">
        <f t="shared" si="23"/>
        <v>&lt;&gt;</v>
      </c>
      <c r="D397" s="120" t="str">
        <f t="shared" si="24"/>
        <v>&lt;club&gt;</v>
      </c>
      <c r="E397" s="85"/>
      <c r="F397" s="85"/>
      <c r="G397" s="176" t="str">
        <f t="shared" si="25"/>
        <v>-</v>
      </c>
      <c r="H397" s="119"/>
    </row>
    <row r="398" spans="1:8" s="118" customFormat="1" x14ac:dyDescent="0.25">
      <c r="A398" s="123">
        <v>140</v>
      </c>
      <c r="B398" s="122" t="str">
        <f t="shared" si="22"/>
        <v>&lt;cat&gt;</v>
      </c>
      <c r="C398" s="121" t="str">
        <f t="shared" si="23"/>
        <v>&lt;&gt;</v>
      </c>
      <c r="D398" s="120" t="str">
        <f t="shared" si="24"/>
        <v>&lt;club&gt;</v>
      </c>
      <c r="E398" s="85"/>
      <c r="F398" s="85"/>
      <c r="G398" s="176" t="str">
        <f t="shared" si="25"/>
        <v>-</v>
      </c>
      <c r="H398" s="119"/>
    </row>
    <row r="399" spans="1:8" s="118" customFormat="1" x14ac:dyDescent="0.25">
      <c r="A399" s="123">
        <v>141</v>
      </c>
      <c r="B399" s="122" t="str">
        <f t="shared" si="22"/>
        <v>&lt;cat&gt;</v>
      </c>
      <c r="C399" s="121" t="str">
        <f t="shared" si="23"/>
        <v>&lt;&gt;</v>
      </c>
      <c r="D399" s="120" t="str">
        <f t="shared" si="24"/>
        <v>&lt;club&gt;</v>
      </c>
      <c r="E399" s="85"/>
      <c r="F399" s="85"/>
      <c r="G399" s="176" t="str">
        <f t="shared" si="25"/>
        <v>-</v>
      </c>
      <c r="H399" s="119"/>
    </row>
    <row r="400" spans="1:8" s="118" customFormat="1" x14ac:dyDescent="0.25">
      <c r="A400" s="123">
        <v>142</v>
      </c>
      <c r="B400" s="122" t="str">
        <f t="shared" si="22"/>
        <v>&lt;cat&gt;</v>
      </c>
      <c r="C400" s="121" t="str">
        <f t="shared" si="23"/>
        <v>&lt;&gt;</v>
      </c>
      <c r="D400" s="120" t="str">
        <f t="shared" si="24"/>
        <v>&lt;club&gt;</v>
      </c>
      <c r="E400" s="85"/>
      <c r="F400" s="85"/>
      <c r="G400" s="176" t="str">
        <f t="shared" si="25"/>
        <v>-</v>
      </c>
      <c r="H400" s="119"/>
    </row>
    <row r="401" spans="1:8" s="118" customFormat="1" x14ac:dyDescent="0.25">
      <c r="A401" s="123">
        <v>143</v>
      </c>
      <c r="B401" s="122" t="str">
        <f t="shared" si="22"/>
        <v>&lt;cat&gt;</v>
      </c>
      <c r="C401" s="121" t="str">
        <f t="shared" si="23"/>
        <v>&lt;&gt;</v>
      </c>
      <c r="D401" s="120" t="str">
        <f t="shared" si="24"/>
        <v>&lt;club&gt;</v>
      </c>
      <c r="E401" s="85"/>
      <c r="F401" s="85"/>
      <c r="G401" s="176" t="str">
        <f t="shared" si="25"/>
        <v>-</v>
      </c>
      <c r="H401" s="119"/>
    </row>
    <row r="402" spans="1:8" s="118" customFormat="1" x14ac:dyDescent="0.25">
      <c r="A402" s="123">
        <v>144</v>
      </c>
      <c r="B402" s="122" t="str">
        <f t="shared" si="22"/>
        <v>&lt;cat&gt;</v>
      </c>
      <c r="C402" s="121" t="str">
        <f t="shared" si="23"/>
        <v>&lt;&gt;</v>
      </c>
      <c r="D402" s="120" t="str">
        <f t="shared" si="24"/>
        <v>&lt;club&gt;</v>
      </c>
      <c r="E402" s="85"/>
      <c r="F402" s="85"/>
      <c r="G402" s="176" t="str">
        <f t="shared" si="25"/>
        <v>-</v>
      </c>
      <c r="H402" s="119"/>
    </row>
    <row r="403" spans="1:8" s="118" customFormat="1" x14ac:dyDescent="0.25">
      <c r="A403" s="123">
        <v>145</v>
      </c>
      <c r="B403" s="122" t="str">
        <f t="shared" si="22"/>
        <v>&lt;cat&gt;</v>
      </c>
      <c r="C403" s="121" t="str">
        <f t="shared" si="23"/>
        <v>&lt;&gt;</v>
      </c>
      <c r="D403" s="120" t="str">
        <f t="shared" si="24"/>
        <v>&lt;club&gt;</v>
      </c>
      <c r="E403" s="85"/>
      <c r="F403" s="85"/>
      <c r="G403" s="176" t="str">
        <f t="shared" si="25"/>
        <v>-</v>
      </c>
      <c r="H403" s="119"/>
    </row>
    <row r="404" spans="1:8" s="118" customFormat="1" x14ac:dyDescent="0.25">
      <c r="A404" s="123">
        <v>146</v>
      </c>
      <c r="B404" s="122" t="str">
        <f t="shared" si="22"/>
        <v>&lt;cat&gt;</v>
      </c>
      <c r="C404" s="121" t="str">
        <f t="shared" si="23"/>
        <v>&lt;&gt;</v>
      </c>
      <c r="D404" s="120" t="str">
        <f t="shared" si="24"/>
        <v>&lt;club&gt;</v>
      </c>
      <c r="E404" s="85"/>
      <c r="F404" s="85"/>
      <c r="G404" s="176" t="str">
        <f t="shared" si="25"/>
        <v>-</v>
      </c>
      <c r="H404" s="119"/>
    </row>
    <row r="405" spans="1:8" s="118" customFormat="1" x14ac:dyDescent="0.25">
      <c r="A405" s="123">
        <v>147</v>
      </c>
      <c r="B405" s="122" t="str">
        <f t="shared" si="22"/>
        <v>&lt;cat&gt;</v>
      </c>
      <c r="C405" s="121" t="str">
        <f t="shared" si="23"/>
        <v>&lt;&gt;</v>
      </c>
      <c r="D405" s="120" t="str">
        <f t="shared" si="24"/>
        <v>&lt;club&gt;</v>
      </c>
      <c r="E405" s="85"/>
      <c r="F405" s="85"/>
      <c r="G405" s="176" t="str">
        <f t="shared" si="25"/>
        <v>-</v>
      </c>
      <c r="H405" s="119"/>
    </row>
    <row r="406" spans="1:8" s="118" customFormat="1" x14ac:dyDescent="0.25">
      <c r="A406" s="123">
        <v>148</v>
      </c>
      <c r="B406" s="122" t="str">
        <f t="shared" si="22"/>
        <v>&lt;cat&gt;</v>
      </c>
      <c r="C406" s="121" t="str">
        <f t="shared" si="23"/>
        <v>&lt;&gt;</v>
      </c>
      <c r="D406" s="120" t="str">
        <f t="shared" si="24"/>
        <v>&lt;club&gt;</v>
      </c>
      <c r="E406" s="85"/>
      <c r="F406" s="85"/>
      <c r="G406" s="176" t="str">
        <f t="shared" si="25"/>
        <v>-</v>
      </c>
      <c r="H406" s="119"/>
    </row>
    <row r="407" spans="1:8" s="118" customFormat="1" x14ac:dyDescent="0.25">
      <c r="A407" s="123">
        <v>149</v>
      </c>
      <c r="B407" s="122" t="str">
        <f t="shared" si="22"/>
        <v>&lt;cat&gt;</v>
      </c>
      <c r="C407" s="121" t="str">
        <f t="shared" si="23"/>
        <v>&lt;&gt;</v>
      </c>
      <c r="D407" s="120" t="str">
        <f t="shared" si="24"/>
        <v>&lt;club&gt;</v>
      </c>
      <c r="E407" s="85"/>
      <c r="F407" s="85"/>
      <c r="G407" s="176" t="str">
        <f t="shared" si="25"/>
        <v>-</v>
      </c>
      <c r="H407" s="119"/>
    </row>
    <row r="408" spans="1:8" s="118" customFormat="1" x14ac:dyDescent="0.25">
      <c r="A408" s="123">
        <v>150</v>
      </c>
      <c r="B408" s="122" t="str">
        <f t="shared" si="22"/>
        <v>&lt;cat&gt;</v>
      </c>
      <c r="C408" s="121" t="str">
        <f t="shared" si="23"/>
        <v>&lt;&gt;</v>
      </c>
      <c r="D408" s="120" t="str">
        <f t="shared" si="24"/>
        <v>&lt;club&gt;</v>
      </c>
      <c r="E408" s="85"/>
      <c r="F408" s="85"/>
      <c r="G408" s="176" t="str">
        <f t="shared" si="25"/>
        <v>-</v>
      </c>
      <c r="H408" s="119"/>
    </row>
    <row r="409" spans="1:8" s="118" customFormat="1" x14ac:dyDescent="0.25">
      <c r="A409" s="123">
        <v>151</v>
      </c>
      <c r="B409" s="122" t="str">
        <f t="shared" si="22"/>
        <v>&lt;cat&gt;</v>
      </c>
      <c r="C409" s="121" t="str">
        <f t="shared" si="23"/>
        <v>&lt;&gt;</v>
      </c>
      <c r="D409" s="120" t="str">
        <f t="shared" si="24"/>
        <v>&lt;club&gt;</v>
      </c>
      <c r="E409" s="85"/>
      <c r="F409" s="85"/>
      <c r="G409" s="176" t="str">
        <f t="shared" si="25"/>
        <v>-</v>
      </c>
      <c r="H409" s="119"/>
    </row>
    <row r="410" spans="1:8" s="118" customFormat="1" x14ac:dyDescent="0.25">
      <c r="A410" s="123">
        <v>152</v>
      </c>
      <c r="B410" s="122" t="str">
        <f t="shared" si="22"/>
        <v>&lt;cat&gt;</v>
      </c>
      <c r="C410" s="121" t="str">
        <f t="shared" si="23"/>
        <v>&lt;&gt;</v>
      </c>
      <c r="D410" s="120" t="str">
        <f t="shared" si="24"/>
        <v>&lt;club&gt;</v>
      </c>
      <c r="E410" s="85"/>
      <c r="F410" s="85"/>
      <c r="G410" s="176" t="str">
        <f t="shared" si="25"/>
        <v>-</v>
      </c>
      <c r="H410" s="119"/>
    </row>
    <row r="411" spans="1:8" s="118" customFormat="1" x14ac:dyDescent="0.25">
      <c r="A411" s="123">
        <v>153</v>
      </c>
      <c r="B411" s="122" t="str">
        <f t="shared" si="22"/>
        <v>&lt;cat&gt;</v>
      </c>
      <c r="C411" s="121" t="str">
        <f t="shared" si="23"/>
        <v>&lt;&gt;</v>
      </c>
      <c r="D411" s="120" t="str">
        <f t="shared" si="24"/>
        <v>&lt;club&gt;</v>
      </c>
      <c r="E411" s="85"/>
      <c r="F411" s="85"/>
      <c r="G411" s="176" t="str">
        <f t="shared" si="25"/>
        <v>-</v>
      </c>
      <c r="H411" s="119"/>
    </row>
    <row r="412" spans="1:8" s="118" customFormat="1" x14ac:dyDescent="0.25">
      <c r="A412" s="123">
        <v>154</v>
      </c>
      <c r="B412" s="122" t="str">
        <f t="shared" si="22"/>
        <v>&lt;cat&gt;</v>
      </c>
      <c r="C412" s="121" t="str">
        <f t="shared" si="23"/>
        <v>&lt;&gt;</v>
      </c>
      <c r="D412" s="120" t="str">
        <f t="shared" si="24"/>
        <v>&lt;club&gt;</v>
      </c>
      <c r="E412" s="85"/>
      <c r="F412" s="85"/>
      <c r="G412" s="176" t="str">
        <f t="shared" si="25"/>
        <v>-</v>
      </c>
      <c r="H412" s="119"/>
    </row>
    <row r="413" spans="1:8" s="118" customFormat="1" x14ac:dyDescent="0.25">
      <c r="A413" s="123">
        <v>155</v>
      </c>
      <c r="B413" s="122" t="str">
        <f t="shared" si="22"/>
        <v>&lt;cat&gt;</v>
      </c>
      <c r="C413" s="121" t="str">
        <f t="shared" si="23"/>
        <v>&lt;&gt;</v>
      </c>
      <c r="D413" s="120" t="str">
        <f t="shared" si="24"/>
        <v>&lt;club&gt;</v>
      </c>
      <c r="E413" s="85"/>
      <c r="F413" s="85"/>
      <c r="G413" s="176" t="str">
        <f t="shared" si="25"/>
        <v>-</v>
      </c>
      <c r="H413" s="119"/>
    </row>
    <row r="414" spans="1:8" s="118" customFormat="1" x14ac:dyDescent="0.25">
      <c r="A414" s="123">
        <v>156</v>
      </c>
      <c r="B414" s="122" t="str">
        <f t="shared" si="22"/>
        <v>&lt;cat&gt;</v>
      </c>
      <c r="C414" s="121" t="str">
        <f t="shared" si="23"/>
        <v>&lt;&gt;</v>
      </c>
      <c r="D414" s="120" t="str">
        <f t="shared" si="24"/>
        <v>&lt;club&gt;</v>
      </c>
      <c r="E414" s="85"/>
      <c r="F414" s="85"/>
      <c r="G414" s="176" t="str">
        <f t="shared" si="25"/>
        <v>-</v>
      </c>
      <c r="H414" s="119"/>
    </row>
    <row r="415" spans="1:8" s="118" customFormat="1" x14ac:dyDescent="0.25">
      <c r="A415" s="123">
        <v>157</v>
      </c>
      <c r="B415" s="122" t="str">
        <f t="shared" si="22"/>
        <v>&lt;cat&gt;</v>
      </c>
      <c r="C415" s="121" t="str">
        <f t="shared" si="23"/>
        <v>&lt;&gt;</v>
      </c>
      <c r="D415" s="120" t="str">
        <f t="shared" si="24"/>
        <v>&lt;club&gt;</v>
      </c>
      <c r="E415" s="85"/>
      <c r="F415" s="85"/>
      <c r="G415" s="176" t="str">
        <f t="shared" si="25"/>
        <v>-</v>
      </c>
      <c r="H415" s="119"/>
    </row>
    <row r="416" spans="1:8" s="118" customFormat="1" x14ac:dyDescent="0.25">
      <c r="A416" s="123">
        <v>158</v>
      </c>
      <c r="B416" s="122" t="str">
        <f t="shared" si="22"/>
        <v>&lt;cat&gt;</v>
      </c>
      <c r="C416" s="121" t="str">
        <f t="shared" si="23"/>
        <v>&lt;&gt;</v>
      </c>
      <c r="D416" s="120" t="str">
        <f t="shared" si="24"/>
        <v>&lt;club&gt;</v>
      </c>
      <c r="E416" s="85"/>
      <c r="F416" s="85"/>
      <c r="G416" s="176" t="str">
        <f t="shared" si="25"/>
        <v>-</v>
      </c>
      <c r="H416" s="119"/>
    </row>
    <row r="417" spans="1:8" s="118" customFormat="1" x14ac:dyDescent="0.25">
      <c r="A417" s="123">
        <v>159</v>
      </c>
      <c r="B417" s="122" t="str">
        <f t="shared" si="22"/>
        <v>&lt;cat&gt;</v>
      </c>
      <c r="C417" s="121" t="str">
        <f t="shared" si="23"/>
        <v>&lt;&gt;</v>
      </c>
      <c r="D417" s="120" t="str">
        <f t="shared" si="24"/>
        <v>&lt;club&gt;</v>
      </c>
      <c r="E417" s="85"/>
      <c r="F417" s="85"/>
      <c r="G417" s="176" t="str">
        <f t="shared" si="25"/>
        <v>-</v>
      </c>
      <c r="H417" s="119"/>
    </row>
    <row r="418" spans="1:8" s="118" customFormat="1" x14ac:dyDescent="0.25">
      <c r="A418" s="123">
        <v>160</v>
      </c>
      <c r="B418" s="122" t="str">
        <f t="shared" si="22"/>
        <v>&lt;cat&gt;</v>
      </c>
      <c r="C418" s="121" t="str">
        <f t="shared" si="23"/>
        <v>&lt;&gt;</v>
      </c>
      <c r="D418" s="120" t="str">
        <f t="shared" si="24"/>
        <v>&lt;club&gt;</v>
      </c>
      <c r="E418" s="85"/>
      <c r="F418" s="85"/>
      <c r="G418" s="176" t="str">
        <f t="shared" si="25"/>
        <v>-</v>
      </c>
      <c r="H418" s="119"/>
    </row>
    <row r="419" spans="1:8" s="118" customFormat="1" x14ac:dyDescent="0.25">
      <c r="A419" s="123">
        <v>161</v>
      </c>
      <c r="B419" s="122" t="str">
        <f t="shared" ref="B419:B450" si="26">IF(OR(ISBLANK($E419),$E419="-"),"&lt;cat&gt;",VLOOKUP($E419,$A$2:$E$254,2,FALSE))</f>
        <v>&lt;cat&gt;</v>
      </c>
      <c r="C419" s="121" t="str">
        <f t="shared" ref="C419:C450" si="27">IF(OR(ISBLANK($E419),$E419="-"),"&lt;&gt;",VLOOKUP($E419,$A$2:$E$254,3,FALSE))</f>
        <v>&lt;&gt;</v>
      </c>
      <c r="D419" s="120" t="str">
        <f t="shared" ref="D419:D450" si="28">IF(OR(ISBLANK($E419),$E419="-"),"&lt;club&gt;",VLOOKUP($E419,$A$2:$E$254,4,FALSE))</f>
        <v>&lt;club&gt;</v>
      </c>
      <c r="E419" s="85"/>
      <c r="F419" s="85"/>
      <c r="G419" s="176" t="str">
        <f t="shared" si="25"/>
        <v>-</v>
      </c>
      <c r="H419" s="119"/>
    </row>
    <row r="420" spans="1:8" s="118" customFormat="1" x14ac:dyDescent="0.25">
      <c r="A420" s="123">
        <v>162</v>
      </c>
      <c r="B420" s="122" t="str">
        <f t="shared" si="26"/>
        <v>&lt;cat&gt;</v>
      </c>
      <c r="C420" s="121" t="str">
        <f t="shared" si="27"/>
        <v>&lt;&gt;</v>
      </c>
      <c r="D420" s="120" t="str">
        <f t="shared" si="28"/>
        <v>&lt;club&gt;</v>
      </c>
      <c r="E420" s="85"/>
      <c r="F420" s="85"/>
      <c r="G420" s="176" t="str">
        <f t="shared" si="25"/>
        <v>-</v>
      </c>
      <c r="H420" s="119"/>
    </row>
    <row r="421" spans="1:8" s="118" customFormat="1" x14ac:dyDescent="0.25">
      <c r="A421" s="123">
        <v>163</v>
      </c>
      <c r="B421" s="122" t="str">
        <f t="shared" si="26"/>
        <v>&lt;cat&gt;</v>
      </c>
      <c r="C421" s="121" t="str">
        <f t="shared" si="27"/>
        <v>&lt;&gt;</v>
      </c>
      <c r="D421" s="120" t="str">
        <f t="shared" si="28"/>
        <v>&lt;club&gt;</v>
      </c>
      <c r="E421" s="85"/>
      <c r="F421" s="85"/>
      <c r="G421" s="176" t="str">
        <f t="shared" si="25"/>
        <v>-</v>
      </c>
      <c r="H421" s="119"/>
    </row>
    <row r="422" spans="1:8" s="118" customFormat="1" x14ac:dyDescent="0.25">
      <c r="A422" s="123">
        <v>164</v>
      </c>
      <c r="B422" s="122" t="str">
        <f t="shared" si="26"/>
        <v>&lt;cat&gt;</v>
      </c>
      <c r="C422" s="121" t="str">
        <f t="shared" si="27"/>
        <v>&lt;&gt;</v>
      </c>
      <c r="D422" s="120" t="str">
        <f t="shared" si="28"/>
        <v>&lt;club&gt;</v>
      </c>
      <c r="E422" s="85"/>
      <c r="F422" s="85"/>
      <c r="G422" s="176" t="str">
        <f t="shared" si="25"/>
        <v>-</v>
      </c>
      <c r="H422" s="119"/>
    </row>
    <row r="423" spans="1:8" s="118" customFormat="1" x14ac:dyDescent="0.25">
      <c r="A423" s="123">
        <v>165</v>
      </c>
      <c r="B423" s="122" t="str">
        <f t="shared" si="26"/>
        <v>&lt;cat&gt;</v>
      </c>
      <c r="C423" s="121" t="str">
        <f t="shared" si="27"/>
        <v>&lt;&gt;</v>
      </c>
      <c r="D423" s="120" t="str">
        <f t="shared" si="28"/>
        <v>&lt;club&gt;</v>
      </c>
      <c r="E423" s="85"/>
      <c r="F423" s="85"/>
      <c r="G423" s="176" t="str">
        <f t="shared" si="25"/>
        <v>-</v>
      </c>
      <c r="H423" s="119"/>
    </row>
    <row r="424" spans="1:8" s="118" customFormat="1" x14ac:dyDescent="0.25">
      <c r="A424" s="123">
        <v>166</v>
      </c>
      <c r="B424" s="122" t="str">
        <f t="shared" si="26"/>
        <v>&lt;cat&gt;</v>
      </c>
      <c r="C424" s="121" t="str">
        <f t="shared" si="27"/>
        <v>&lt;&gt;</v>
      </c>
      <c r="D424" s="120" t="str">
        <f t="shared" si="28"/>
        <v>&lt;club&gt;</v>
      </c>
      <c r="E424" s="85"/>
      <c r="F424" s="85"/>
      <c r="G424" s="176" t="str">
        <f t="shared" si="25"/>
        <v>-</v>
      </c>
      <c r="H424" s="119"/>
    </row>
    <row r="425" spans="1:8" s="118" customFormat="1" x14ac:dyDescent="0.25">
      <c r="A425" s="123">
        <v>167</v>
      </c>
      <c r="B425" s="122" t="str">
        <f t="shared" si="26"/>
        <v>&lt;cat&gt;</v>
      </c>
      <c r="C425" s="121" t="str">
        <f t="shared" si="27"/>
        <v>&lt;&gt;</v>
      </c>
      <c r="D425" s="120" t="str">
        <f t="shared" si="28"/>
        <v>&lt;club&gt;</v>
      </c>
      <c r="E425" s="85"/>
      <c r="F425" s="85"/>
      <c r="G425" s="176" t="str">
        <f t="shared" si="25"/>
        <v>-</v>
      </c>
      <c r="H425" s="119"/>
    </row>
    <row r="426" spans="1:8" s="118" customFormat="1" x14ac:dyDescent="0.25">
      <c r="A426" s="123">
        <v>168</v>
      </c>
      <c r="B426" s="122" t="str">
        <f t="shared" si="26"/>
        <v>&lt;cat&gt;</v>
      </c>
      <c r="C426" s="121" t="str">
        <f t="shared" si="27"/>
        <v>&lt;&gt;</v>
      </c>
      <c r="D426" s="120" t="str">
        <f t="shared" si="28"/>
        <v>&lt;club&gt;</v>
      </c>
      <c r="E426" s="85"/>
      <c r="F426" s="85"/>
      <c r="G426" s="176" t="str">
        <f t="shared" si="25"/>
        <v>-</v>
      </c>
      <c r="H426" s="119"/>
    </row>
    <row r="427" spans="1:8" s="118" customFormat="1" x14ac:dyDescent="0.25">
      <c r="A427" s="123">
        <v>169</v>
      </c>
      <c r="B427" s="122" t="str">
        <f t="shared" si="26"/>
        <v>&lt;cat&gt;</v>
      </c>
      <c r="C427" s="121" t="str">
        <f t="shared" si="27"/>
        <v>&lt;&gt;</v>
      </c>
      <c r="D427" s="120" t="str">
        <f t="shared" si="28"/>
        <v>&lt;club&gt;</v>
      </c>
      <c r="E427" s="85"/>
      <c r="F427" s="85"/>
      <c r="G427" s="176" t="str">
        <f t="shared" si="25"/>
        <v>-</v>
      </c>
      <c r="H427" s="119"/>
    </row>
    <row r="428" spans="1:8" s="118" customFormat="1" x14ac:dyDescent="0.25">
      <c r="A428" s="123">
        <v>170</v>
      </c>
      <c r="B428" s="122" t="str">
        <f t="shared" si="26"/>
        <v>&lt;cat&gt;</v>
      </c>
      <c r="C428" s="121" t="str">
        <f t="shared" si="27"/>
        <v>&lt;&gt;</v>
      </c>
      <c r="D428" s="120" t="str">
        <f t="shared" si="28"/>
        <v>&lt;club&gt;</v>
      </c>
      <c r="E428" s="85"/>
      <c r="F428" s="85"/>
      <c r="G428" s="176" t="str">
        <f t="shared" si="25"/>
        <v>-</v>
      </c>
      <c r="H428" s="119"/>
    </row>
    <row r="429" spans="1:8" s="118" customFormat="1" x14ac:dyDescent="0.25">
      <c r="A429" s="123">
        <v>171</v>
      </c>
      <c r="B429" s="122" t="str">
        <f t="shared" si="26"/>
        <v>&lt;cat&gt;</v>
      </c>
      <c r="C429" s="121" t="str">
        <f t="shared" si="27"/>
        <v>&lt;&gt;</v>
      </c>
      <c r="D429" s="120" t="str">
        <f t="shared" si="28"/>
        <v>&lt;club&gt;</v>
      </c>
      <c r="E429" s="85"/>
      <c r="F429" s="85"/>
      <c r="G429" s="176" t="str">
        <f t="shared" si="25"/>
        <v>-</v>
      </c>
      <c r="H429" s="119"/>
    </row>
    <row r="430" spans="1:8" s="118" customFormat="1" x14ac:dyDescent="0.25">
      <c r="A430" s="123">
        <v>172</v>
      </c>
      <c r="B430" s="122" t="str">
        <f t="shared" si="26"/>
        <v>&lt;cat&gt;</v>
      </c>
      <c r="C430" s="121" t="str">
        <f t="shared" si="27"/>
        <v>&lt;&gt;</v>
      </c>
      <c r="D430" s="120" t="str">
        <f t="shared" si="28"/>
        <v>&lt;club&gt;</v>
      </c>
      <c r="E430" s="85"/>
      <c r="F430" s="85"/>
      <c r="G430" s="176" t="str">
        <f t="shared" si="25"/>
        <v>-</v>
      </c>
      <c r="H430" s="119"/>
    </row>
    <row r="431" spans="1:8" s="118" customFormat="1" x14ac:dyDescent="0.25">
      <c r="A431" s="123">
        <v>173</v>
      </c>
      <c r="B431" s="122" t="str">
        <f t="shared" si="26"/>
        <v>&lt;cat&gt;</v>
      </c>
      <c r="C431" s="121" t="str">
        <f t="shared" si="27"/>
        <v>&lt;&gt;</v>
      </c>
      <c r="D431" s="120" t="str">
        <f t="shared" si="28"/>
        <v>&lt;club&gt;</v>
      </c>
      <c r="E431" s="85"/>
      <c r="F431" s="85"/>
      <c r="G431" s="176" t="str">
        <f t="shared" si="25"/>
        <v>-</v>
      </c>
      <c r="H431" s="119"/>
    </row>
    <row r="432" spans="1:8" s="118" customFormat="1" x14ac:dyDescent="0.25">
      <c r="A432" s="123">
        <v>174</v>
      </c>
      <c r="B432" s="122" t="str">
        <f t="shared" si="26"/>
        <v>&lt;cat&gt;</v>
      </c>
      <c r="C432" s="121" t="str">
        <f t="shared" si="27"/>
        <v>&lt;&gt;</v>
      </c>
      <c r="D432" s="120" t="str">
        <f t="shared" si="28"/>
        <v>&lt;club&gt;</v>
      </c>
      <c r="E432" s="85"/>
      <c r="F432" s="85"/>
      <c r="G432" s="176" t="str">
        <f t="shared" si="25"/>
        <v>-</v>
      </c>
      <c r="H432" s="119"/>
    </row>
    <row r="433" spans="1:8" s="118" customFormat="1" x14ac:dyDescent="0.25">
      <c r="A433" s="123">
        <v>175</v>
      </c>
      <c r="B433" s="122" t="str">
        <f t="shared" si="26"/>
        <v>&lt;cat&gt;</v>
      </c>
      <c r="C433" s="121" t="str">
        <f t="shared" si="27"/>
        <v>&lt;&gt;</v>
      </c>
      <c r="D433" s="120" t="str">
        <f t="shared" si="28"/>
        <v>&lt;club&gt;</v>
      </c>
      <c r="E433" s="85"/>
      <c r="F433" s="85"/>
      <c r="G433" s="176" t="str">
        <f t="shared" si="25"/>
        <v>-</v>
      </c>
      <c r="H433" s="119"/>
    </row>
    <row r="434" spans="1:8" s="118" customFormat="1" x14ac:dyDescent="0.25">
      <c r="A434" s="123">
        <v>176</v>
      </c>
      <c r="B434" s="122" t="str">
        <f t="shared" si="26"/>
        <v>&lt;cat&gt;</v>
      </c>
      <c r="C434" s="121" t="str">
        <f t="shared" si="27"/>
        <v>&lt;&gt;</v>
      </c>
      <c r="D434" s="120" t="str">
        <f t="shared" si="28"/>
        <v>&lt;club&gt;</v>
      </c>
      <c r="E434" s="85"/>
      <c r="F434" s="85"/>
      <c r="G434" s="176" t="str">
        <f t="shared" si="25"/>
        <v>-</v>
      </c>
      <c r="H434" s="119"/>
    </row>
    <row r="435" spans="1:8" s="118" customFormat="1" x14ac:dyDescent="0.25">
      <c r="A435" s="123">
        <v>177</v>
      </c>
      <c r="B435" s="122" t="str">
        <f t="shared" si="26"/>
        <v>&lt;cat&gt;</v>
      </c>
      <c r="C435" s="121" t="str">
        <f t="shared" si="27"/>
        <v>&lt;&gt;</v>
      </c>
      <c r="D435" s="120" t="str">
        <f t="shared" si="28"/>
        <v>&lt;club&gt;</v>
      </c>
      <c r="E435" s="85"/>
      <c r="F435" s="85"/>
      <c r="G435" s="176" t="str">
        <f t="shared" si="25"/>
        <v>-</v>
      </c>
      <c r="H435" s="119"/>
    </row>
    <row r="436" spans="1:8" s="118" customFormat="1" x14ac:dyDescent="0.25">
      <c r="A436" s="123">
        <v>178</v>
      </c>
      <c r="B436" s="122" t="str">
        <f t="shared" si="26"/>
        <v>&lt;cat&gt;</v>
      </c>
      <c r="C436" s="121" t="str">
        <f t="shared" si="27"/>
        <v>&lt;&gt;</v>
      </c>
      <c r="D436" s="120" t="str">
        <f t="shared" si="28"/>
        <v>&lt;club&gt;</v>
      </c>
      <c r="E436" s="85"/>
      <c r="F436" s="85"/>
      <c r="G436" s="176" t="str">
        <f t="shared" si="25"/>
        <v>-</v>
      </c>
      <c r="H436" s="119"/>
    </row>
    <row r="437" spans="1:8" s="118" customFormat="1" x14ac:dyDescent="0.25">
      <c r="A437" s="123">
        <v>179</v>
      </c>
      <c r="B437" s="122" t="str">
        <f t="shared" si="26"/>
        <v>&lt;cat&gt;</v>
      </c>
      <c r="C437" s="121" t="str">
        <f t="shared" si="27"/>
        <v>&lt;&gt;</v>
      </c>
      <c r="D437" s="120" t="str">
        <f t="shared" si="28"/>
        <v>&lt;club&gt;</v>
      </c>
      <c r="E437" s="85"/>
      <c r="F437" s="85"/>
      <c r="G437" s="176" t="str">
        <f t="shared" si="25"/>
        <v>-</v>
      </c>
      <c r="H437" s="119"/>
    </row>
    <row r="438" spans="1:8" s="118" customFormat="1" x14ac:dyDescent="0.25">
      <c r="A438" s="123">
        <v>180</v>
      </c>
      <c r="B438" s="122" t="str">
        <f t="shared" si="26"/>
        <v>&lt;cat&gt;</v>
      </c>
      <c r="C438" s="121" t="str">
        <f t="shared" si="27"/>
        <v>&lt;&gt;</v>
      </c>
      <c r="D438" s="120" t="str">
        <f t="shared" si="28"/>
        <v>&lt;club&gt;</v>
      </c>
      <c r="E438" s="85"/>
      <c r="F438" s="85"/>
      <c r="G438" s="176" t="str">
        <f t="shared" si="25"/>
        <v>-</v>
      </c>
      <c r="H438" s="119"/>
    </row>
    <row r="439" spans="1:8" s="118" customFormat="1" x14ac:dyDescent="0.25">
      <c r="A439" s="123">
        <v>181</v>
      </c>
      <c r="B439" s="122" t="str">
        <f t="shared" si="26"/>
        <v>&lt;cat&gt;</v>
      </c>
      <c r="C439" s="121" t="str">
        <f t="shared" si="27"/>
        <v>&lt;&gt;</v>
      </c>
      <c r="D439" s="120" t="str">
        <f t="shared" si="28"/>
        <v>&lt;club&gt;</v>
      </c>
      <c r="E439" s="85"/>
      <c r="F439" s="85"/>
      <c r="G439" s="176" t="str">
        <f t="shared" si="25"/>
        <v>-</v>
      </c>
      <c r="H439" s="119"/>
    </row>
    <row r="440" spans="1:8" s="118" customFormat="1" x14ac:dyDescent="0.25">
      <c r="A440" s="123">
        <v>182</v>
      </c>
      <c r="B440" s="122" t="str">
        <f t="shared" si="26"/>
        <v>&lt;cat&gt;</v>
      </c>
      <c r="C440" s="121" t="str">
        <f t="shared" si="27"/>
        <v>&lt;&gt;</v>
      </c>
      <c r="D440" s="120" t="str">
        <f t="shared" si="28"/>
        <v>&lt;club&gt;</v>
      </c>
      <c r="E440" s="85"/>
      <c r="F440" s="85"/>
      <c r="G440" s="176" t="str">
        <f t="shared" si="25"/>
        <v>-</v>
      </c>
      <c r="H440" s="119"/>
    </row>
    <row r="441" spans="1:8" s="118" customFormat="1" x14ac:dyDescent="0.25">
      <c r="A441" s="123">
        <v>183</v>
      </c>
      <c r="B441" s="122" t="str">
        <f t="shared" si="26"/>
        <v>&lt;cat&gt;</v>
      </c>
      <c r="C441" s="121" t="str">
        <f t="shared" si="27"/>
        <v>&lt;&gt;</v>
      </c>
      <c r="D441" s="120" t="str">
        <f t="shared" si="28"/>
        <v>&lt;club&gt;</v>
      </c>
      <c r="E441" s="85"/>
      <c r="F441" s="85"/>
      <c r="G441" s="176" t="str">
        <f t="shared" si="25"/>
        <v>-</v>
      </c>
      <c r="H441" s="119"/>
    </row>
    <row r="442" spans="1:8" s="118" customFormat="1" x14ac:dyDescent="0.25">
      <c r="A442" s="123">
        <v>184</v>
      </c>
      <c r="B442" s="122" t="str">
        <f t="shared" si="26"/>
        <v>&lt;cat&gt;</v>
      </c>
      <c r="C442" s="121" t="str">
        <f t="shared" si="27"/>
        <v>&lt;&gt;</v>
      </c>
      <c r="D442" s="120" t="str">
        <f t="shared" si="28"/>
        <v>&lt;club&gt;</v>
      </c>
      <c r="E442" s="85"/>
      <c r="F442" s="85"/>
      <c r="G442" s="176" t="str">
        <f t="shared" si="25"/>
        <v>-</v>
      </c>
      <c r="H442" s="119"/>
    </row>
    <row r="443" spans="1:8" s="118" customFormat="1" x14ac:dyDescent="0.25">
      <c r="A443" s="123">
        <v>185</v>
      </c>
      <c r="B443" s="122" t="str">
        <f t="shared" si="26"/>
        <v>&lt;cat&gt;</v>
      </c>
      <c r="C443" s="121" t="str">
        <f t="shared" si="27"/>
        <v>&lt;&gt;</v>
      </c>
      <c r="D443" s="120" t="str">
        <f t="shared" si="28"/>
        <v>&lt;club&gt;</v>
      </c>
      <c r="E443" s="85"/>
      <c r="F443" s="85"/>
      <c r="G443" s="176" t="str">
        <f t="shared" si="25"/>
        <v>-</v>
      </c>
      <c r="H443" s="119"/>
    </row>
    <row r="444" spans="1:8" s="118" customFormat="1" x14ac:dyDescent="0.25">
      <c r="A444" s="123">
        <v>186</v>
      </c>
      <c r="B444" s="122" t="str">
        <f t="shared" si="26"/>
        <v>&lt;cat&gt;</v>
      </c>
      <c r="C444" s="121" t="str">
        <f t="shared" si="27"/>
        <v>&lt;&gt;</v>
      </c>
      <c r="D444" s="120" t="str">
        <f t="shared" si="28"/>
        <v>&lt;club&gt;</v>
      </c>
      <c r="E444" s="85"/>
      <c r="F444" s="85"/>
      <c r="G444" s="176" t="str">
        <f t="shared" si="25"/>
        <v>-</v>
      </c>
      <c r="H444" s="119"/>
    </row>
    <row r="445" spans="1:8" s="118" customFormat="1" x14ac:dyDescent="0.25">
      <c r="A445" s="123">
        <v>187</v>
      </c>
      <c r="B445" s="122" t="str">
        <f t="shared" si="26"/>
        <v>&lt;cat&gt;</v>
      </c>
      <c r="C445" s="121" t="str">
        <f t="shared" si="27"/>
        <v>&lt;&gt;</v>
      </c>
      <c r="D445" s="120" t="str">
        <f t="shared" si="28"/>
        <v>&lt;club&gt;</v>
      </c>
      <c r="E445" s="85"/>
      <c r="F445" s="85"/>
      <c r="G445" s="176" t="str">
        <f t="shared" si="25"/>
        <v>-</v>
      </c>
      <c r="H445" s="119"/>
    </row>
    <row r="446" spans="1:8" s="118" customFormat="1" x14ac:dyDescent="0.25">
      <c r="A446" s="123">
        <v>188</v>
      </c>
      <c r="B446" s="122" t="str">
        <f t="shared" si="26"/>
        <v>&lt;cat&gt;</v>
      </c>
      <c r="C446" s="121" t="str">
        <f t="shared" si="27"/>
        <v>&lt;&gt;</v>
      </c>
      <c r="D446" s="120" t="str">
        <f t="shared" si="28"/>
        <v>&lt;club&gt;</v>
      </c>
      <c r="E446" s="85"/>
      <c r="F446" s="85"/>
      <c r="G446" s="176" t="str">
        <f t="shared" si="25"/>
        <v>-</v>
      </c>
      <c r="H446" s="119"/>
    </row>
    <row r="447" spans="1:8" s="118" customFormat="1" x14ac:dyDescent="0.25">
      <c r="A447" s="123">
        <v>189</v>
      </c>
      <c r="B447" s="122" t="str">
        <f t="shared" si="26"/>
        <v>&lt;cat&gt;</v>
      </c>
      <c r="C447" s="121" t="str">
        <f t="shared" si="27"/>
        <v>&lt;&gt;</v>
      </c>
      <c r="D447" s="120" t="str">
        <f t="shared" si="28"/>
        <v>&lt;club&gt;</v>
      </c>
      <c r="E447" s="85"/>
      <c r="F447" s="85"/>
      <c r="G447" s="176" t="str">
        <f t="shared" si="25"/>
        <v>-</v>
      </c>
      <c r="H447" s="119"/>
    </row>
    <row r="448" spans="1:8" s="118" customFormat="1" x14ac:dyDescent="0.25">
      <c r="A448" s="123">
        <v>190</v>
      </c>
      <c r="B448" s="122" t="str">
        <f t="shared" si="26"/>
        <v>&lt;cat&gt;</v>
      </c>
      <c r="C448" s="121" t="str">
        <f t="shared" si="27"/>
        <v>&lt;&gt;</v>
      </c>
      <c r="D448" s="120" t="str">
        <f t="shared" si="28"/>
        <v>&lt;club&gt;</v>
      </c>
      <c r="E448" s="85"/>
      <c r="F448" s="85"/>
      <c r="G448" s="176" t="str">
        <f t="shared" si="25"/>
        <v>-</v>
      </c>
      <c r="H448" s="119"/>
    </row>
    <row r="449" spans="1:8" s="118" customFormat="1" x14ac:dyDescent="0.25">
      <c r="A449" s="123">
        <v>191</v>
      </c>
      <c r="B449" s="122" t="str">
        <f t="shared" si="26"/>
        <v>&lt;cat&gt;</v>
      </c>
      <c r="C449" s="121" t="str">
        <f t="shared" si="27"/>
        <v>&lt;&gt;</v>
      </c>
      <c r="D449" s="120" t="str">
        <f t="shared" si="28"/>
        <v>&lt;club&gt;</v>
      </c>
      <c r="E449" s="85"/>
      <c r="F449" s="85"/>
      <c r="G449" s="176" t="str">
        <f t="shared" si="25"/>
        <v>-</v>
      </c>
      <c r="H449" s="119"/>
    </row>
    <row r="450" spans="1:8" s="118" customFormat="1" x14ac:dyDescent="0.25">
      <c r="A450" s="123">
        <v>192</v>
      </c>
      <c r="B450" s="122" t="str">
        <f t="shared" si="26"/>
        <v>&lt;cat&gt;</v>
      </c>
      <c r="C450" s="121" t="str">
        <f t="shared" si="27"/>
        <v>&lt;&gt;</v>
      </c>
      <c r="D450" s="120" t="str">
        <f t="shared" si="28"/>
        <v>&lt;club&gt;</v>
      </c>
      <c r="E450" s="85"/>
      <c r="F450" s="85"/>
      <c r="G450" s="176" t="str">
        <f t="shared" si="25"/>
        <v>-</v>
      </c>
      <c r="H450" s="119"/>
    </row>
    <row r="451" spans="1:8" s="118" customFormat="1" x14ac:dyDescent="0.25">
      <c r="A451" s="123">
        <v>193</v>
      </c>
      <c r="B451" s="122" t="str">
        <f t="shared" ref="B451:B458" si="29">IF(OR(ISBLANK($E451),$E451="-"),"&lt;cat&gt;",VLOOKUP($E451,$A$2:$E$254,2,FALSE))</f>
        <v>&lt;cat&gt;</v>
      </c>
      <c r="C451" s="121" t="str">
        <f t="shared" ref="C451:C458" si="30">IF(OR(ISBLANK($E451),$E451="-"),"&lt;&gt;",VLOOKUP($E451,$A$2:$E$254,3,FALSE))</f>
        <v>&lt;&gt;</v>
      </c>
      <c r="D451" s="120" t="str">
        <f t="shared" ref="D451:D458" si="31">IF(OR(ISBLANK($E451),$E451="-"),"&lt;club&gt;",VLOOKUP($E451,$A$2:$E$254,4,FALSE))</f>
        <v>&lt;club&gt;</v>
      </c>
      <c r="E451" s="85"/>
      <c r="F451" s="85"/>
      <c r="G451" s="176" t="str">
        <f t="shared" si="25"/>
        <v>-</v>
      </c>
      <c r="H451" s="119"/>
    </row>
    <row r="452" spans="1:8" s="118" customFormat="1" x14ac:dyDescent="0.25">
      <c r="A452" s="123">
        <v>194</v>
      </c>
      <c r="B452" s="122" t="str">
        <f t="shared" si="29"/>
        <v>&lt;cat&gt;</v>
      </c>
      <c r="C452" s="121" t="str">
        <f t="shared" si="30"/>
        <v>&lt;&gt;</v>
      </c>
      <c r="D452" s="120" t="str">
        <f t="shared" si="31"/>
        <v>&lt;club&gt;</v>
      </c>
      <c r="E452" s="85"/>
      <c r="F452" s="85"/>
      <c r="G452" s="176" t="str">
        <f t="shared" ref="G452:G458" si="32">IF(B452="&lt;cat&gt;","-",MID(B452,8,3))</f>
        <v>-</v>
      </c>
      <c r="H452" s="119"/>
    </row>
    <row r="453" spans="1:8" s="118" customFormat="1" x14ac:dyDescent="0.25">
      <c r="A453" s="123">
        <v>195</v>
      </c>
      <c r="B453" s="122" t="str">
        <f t="shared" si="29"/>
        <v>&lt;cat&gt;</v>
      </c>
      <c r="C453" s="121" t="str">
        <f t="shared" si="30"/>
        <v>&lt;&gt;</v>
      </c>
      <c r="D453" s="120" t="str">
        <f t="shared" si="31"/>
        <v>&lt;club&gt;</v>
      </c>
      <c r="E453" s="85"/>
      <c r="F453" s="85"/>
      <c r="G453" s="176" t="str">
        <f t="shared" si="32"/>
        <v>-</v>
      </c>
      <c r="H453" s="119"/>
    </row>
    <row r="454" spans="1:8" s="118" customFormat="1" x14ac:dyDescent="0.25">
      <c r="A454" s="123">
        <v>196</v>
      </c>
      <c r="B454" s="122" t="str">
        <f t="shared" si="29"/>
        <v>&lt;cat&gt;</v>
      </c>
      <c r="C454" s="121" t="str">
        <f t="shared" si="30"/>
        <v>&lt;&gt;</v>
      </c>
      <c r="D454" s="120" t="str">
        <f t="shared" si="31"/>
        <v>&lt;club&gt;</v>
      </c>
      <c r="E454" s="85"/>
      <c r="F454" s="85"/>
      <c r="G454" s="176" t="str">
        <f t="shared" si="32"/>
        <v>-</v>
      </c>
      <c r="H454" s="119"/>
    </row>
    <row r="455" spans="1:8" s="118" customFormat="1" x14ac:dyDescent="0.25">
      <c r="A455" s="123">
        <v>197</v>
      </c>
      <c r="B455" s="122" t="str">
        <f t="shared" si="29"/>
        <v>&lt;cat&gt;</v>
      </c>
      <c r="C455" s="121" t="str">
        <f t="shared" si="30"/>
        <v>&lt;&gt;</v>
      </c>
      <c r="D455" s="120" t="str">
        <f t="shared" si="31"/>
        <v>&lt;club&gt;</v>
      </c>
      <c r="E455" s="85"/>
      <c r="F455" s="85"/>
      <c r="G455" s="176" t="str">
        <f t="shared" si="32"/>
        <v>-</v>
      </c>
      <c r="H455" s="119"/>
    </row>
    <row r="456" spans="1:8" s="118" customFormat="1" x14ac:dyDescent="0.25">
      <c r="A456" s="123">
        <v>198</v>
      </c>
      <c r="B456" s="122" t="str">
        <f t="shared" si="29"/>
        <v>&lt;cat&gt;</v>
      </c>
      <c r="C456" s="121" t="str">
        <f t="shared" si="30"/>
        <v>&lt;&gt;</v>
      </c>
      <c r="D456" s="120" t="str">
        <f t="shared" si="31"/>
        <v>&lt;club&gt;</v>
      </c>
      <c r="E456" s="85"/>
      <c r="F456" s="85"/>
      <c r="G456" s="176" t="str">
        <f t="shared" si="32"/>
        <v>-</v>
      </c>
      <c r="H456" s="119"/>
    </row>
    <row r="457" spans="1:8" s="118" customFormat="1" x14ac:dyDescent="0.25">
      <c r="A457" s="123">
        <v>199</v>
      </c>
      <c r="B457" s="122" t="str">
        <f t="shared" si="29"/>
        <v>&lt;cat&gt;</v>
      </c>
      <c r="C457" s="121" t="str">
        <f t="shared" si="30"/>
        <v>&lt;&gt;</v>
      </c>
      <c r="D457" s="120" t="str">
        <f t="shared" si="31"/>
        <v>&lt;club&gt;</v>
      </c>
      <c r="E457" s="85"/>
      <c r="F457" s="85"/>
      <c r="G457" s="176" t="str">
        <f t="shared" si="32"/>
        <v>-</v>
      </c>
      <c r="H457" s="119"/>
    </row>
    <row r="458" spans="1:8" s="118" customFormat="1" x14ac:dyDescent="0.25">
      <c r="A458" s="123">
        <v>200</v>
      </c>
      <c r="B458" s="122" t="str">
        <f t="shared" si="29"/>
        <v>&lt;cat&gt;</v>
      </c>
      <c r="C458" s="121" t="str">
        <f t="shared" si="30"/>
        <v>&lt;&gt;</v>
      </c>
      <c r="D458" s="120" t="str">
        <f t="shared" si="31"/>
        <v>&lt;club&gt;</v>
      </c>
      <c r="E458" s="85"/>
      <c r="F458" s="85"/>
      <c r="G458" s="176" t="str">
        <f t="shared" si="32"/>
        <v>-</v>
      </c>
      <c r="H458" s="119"/>
    </row>
    <row r="459" spans="1:8" x14ac:dyDescent="0.25"/>
    <row r="460" spans="1:8" x14ac:dyDescent="0.25"/>
    <row r="461" spans="1:8" x14ac:dyDescent="0.25"/>
    <row r="462" spans="1:8" x14ac:dyDescent="0.25"/>
    <row r="463" spans="1:8" x14ac:dyDescent="0.25"/>
    <row r="464" spans="1:8"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sheetData>
  <sheetProtection password="A52F" sheet="1" objects="1" scenarios="1" selectLockedCells="1"/>
  <sortState xmlns:xlrd2="http://schemas.microsoft.com/office/spreadsheetml/2017/richdata2" ref="F17:F60">
    <sortCondition ref="F17:F60"/>
  </sortState>
  <mergeCells count="3">
    <mergeCell ref="A258:F258"/>
    <mergeCell ref="A256:B256"/>
    <mergeCell ref="D256:E256"/>
  </mergeCells>
  <conditionalFormatting sqref="H259:H264 H266:H458">
    <cfRule type="expression" dxfId="345" priority="4">
      <formula>($B259="Withdrawn")</formula>
    </cfRule>
  </conditionalFormatting>
  <conditionalFormatting sqref="H265">
    <cfRule type="expression" dxfId="344" priority="3">
      <formula>($B265="Withdrawn")</formula>
    </cfRule>
  </conditionalFormatting>
  <conditionalFormatting sqref="A259:D458">
    <cfRule type="expression" dxfId="343" priority="2">
      <formula>ISBLANK($E259)</formula>
    </cfRule>
  </conditionalFormatting>
  <conditionalFormatting sqref="A259:H458">
    <cfRule type="expression" dxfId="342" priority="1">
      <formula>$B259="-"</formula>
    </cfRule>
  </conditionalFormatting>
  <dataValidations count="3">
    <dataValidation type="list" allowBlank="1" showInputMessage="1" showErrorMessage="1" sqref="H259:H458" xr:uid="{00000000-0002-0000-0000-000000000000}">
      <formula1>#REF!</formula1>
    </dataValidation>
    <dataValidation type="list" allowBlank="1" showInputMessage="1" showErrorMessage="1" sqref="F259:F458" xr:uid="{00000000-0002-0000-0000-000001000000}">
      <formula1>$F$2:$F$66</formula1>
    </dataValidation>
    <dataValidation type="list" allowBlank="1" showInputMessage="1" showErrorMessage="1" sqref="E259:E458" xr:uid="{00000000-0002-0000-0000-000002000000}">
      <formula1>$E$2:$E$254</formula1>
    </dataValidation>
  </dataValidations>
  <pageMargins left="0.39370078740157483" right="0.39370078740157483" top="0.6692913385826772" bottom="0.6692913385826772" header="0.31496062992125984" footer="0.31496062992125984"/>
  <pageSetup paperSize="9" fitToHeight="0" orientation="portrait" horizontalDpi="4294967293"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Lijsten!$B$117:$B$126</xm:f>
          </x14:formula1>
          <xm:sqref>D256:E256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0"/>
  <sheetViews>
    <sheetView workbookViewId="0">
      <selection activeCell="B12" sqref="B12"/>
    </sheetView>
  </sheetViews>
  <sheetFormatPr defaultRowHeight="15" x14ac:dyDescent="0.25"/>
  <cols>
    <col min="1" max="1" width="20.7109375" customWidth="1"/>
    <col min="2" max="2" width="12.7109375" customWidth="1"/>
    <col min="3" max="3" width="28.7109375" customWidth="1"/>
  </cols>
  <sheetData>
    <row r="1" spans="1:3" s="231" customFormat="1" x14ac:dyDescent="0.25">
      <c r="A1" s="231" t="str">
        <f>Entries!B361</f>
        <v>&lt;cat&gt;</v>
      </c>
      <c r="B1" s="231" t="str">
        <f>Entries!D361</f>
        <v>&lt;club&gt;</v>
      </c>
      <c r="C1" s="231">
        <f>Entries!E361</f>
        <v>0</v>
      </c>
    </row>
    <row r="2" spans="1:3" x14ac:dyDescent="0.25">
      <c r="A2" t="str">
        <f>Entries!B260</f>
        <v>&lt;cat&gt;</v>
      </c>
      <c r="B2" t="str">
        <f>Entries!D260</f>
        <v>&lt;club&gt;</v>
      </c>
      <c r="C2">
        <f>Entries!E260</f>
        <v>0</v>
      </c>
    </row>
    <row r="3" spans="1:3" x14ac:dyDescent="0.25">
      <c r="A3" t="str">
        <f>Entries!B388</f>
        <v>&lt;cat&gt;</v>
      </c>
      <c r="B3" t="str">
        <f>Entries!D388</f>
        <v>&lt;club&gt;</v>
      </c>
      <c r="C3">
        <f>Entries!E388</f>
        <v>0</v>
      </c>
    </row>
    <row r="4" spans="1:3" x14ac:dyDescent="0.25">
      <c r="A4" t="str">
        <f>Entries!B320</f>
        <v>&lt;cat&gt;</v>
      </c>
      <c r="B4" t="str">
        <f>Entries!D320</f>
        <v>&lt;club&gt;</v>
      </c>
      <c r="C4">
        <f>Entries!E320</f>
        <v>0</v>
      </c>
    </row>
    <row r="5" spans="1:3" x14ac:dyDescent="0.25">
      <c r="A5" t="str">
        <f>Entries!B340</f>
        <v>&lt;cat&gt;</v>
      </c>
      <c r="B5" t="str">
        <f>Entries!D340</f>
        <v>&lt;club&gt;</v>
      </c>
      <c r="C5">
        <f>Entries!E340</f>
        <v>0</v>
      </c>
    </row>
    <row r="6" spans="1:3" x14ac:dyDescent="0.25">
      <c r="A6" t="str">
        <f>Entries!B390</f>
        <v>&lt;cat&gt;</v>
      </c>
      <c r="B6" t="str">
        <f>Entries!D390</f>
        <v>&lt;club&gt;</v>
      </c>
      <c r="C6">
        <f>Entries!E390</f>
        <v>0</v>
      </c>
    </row>
    <row r="7" spans="1:3" x14ac:dyDescent="0.25">
      <c r="A7" t="str">
        <f>Entries!B296</f>
        <v>&lt;cat&gt;</v>
      </c>
      <c r="B7" t="str">
        <f>Entries!D296</f>
        <v>&lt;club&gt;</v>
      </c>
      <c r="C7">
        <f>Entries!E296</f>
        <v>0</v>
      </c>
    </row>
    <row r="8" spans="1:3" x14ac:dyDescent="0.25">
      <c r="A8" t="str">
        <f>Entries!B297</f>
        <v>&lt;cat&gt;</v>
      </c>
      <c r="B8" t="str">
        <f>Entries!D297</f>
        <v>&lt;club&gt;</v>
      </c>
      <c r="C8">
        <f>Entries!E297</f>
        <v>0</v>
      </c>
    </row>
    <row r="9" spans="1:3" x14ac:dyDescent="0.25">
      <c r="A9" t="str">
        <f>Entries!B360</f>
        <v>&lt;cat&gt;</v>
      </c>
      <c r="B9" t="str">
        <f>Entries!D360</f>
        <v>&lt;club&gt;</v>
      </c>
      <c r="C9">
        <f>Entries!E360</f>
        <v>0</v>
      </c>
    </row>
    <row r="10" spans="1:3" x14ac:dyDescent="0.25">
      <c r="A10" t="str">
        <f>Entries!B364</f>
        <v>&lt;cat&gt;</v>
      </c>
      <c r="B10" t="str">
        <f>Entries!D364</f>
        <v>&lt;club&gt;</v>
      </c>
      <c r="C10">
        <f>Entries!E364</f>
        <v>0</v>
      </c>
    </row>
    <row r="11" spans="1:3" x14ac:dyDescent="0.25">
      <c r="A11" t="str">
        <f>Entries!B371</f>
        <v>&lt;cat&gt;</v>
      </c>
      <c r="B11" t="str">
        <f>Entries!D371</f>
        <v>&lt;club&gt;</v>
      </c>
      <c r="C11">
        <f>Entries!E371</f>
        <v>0</v>
      </c>
    </row>
    <row r="12" spans="1:3" x14ac:dyDescent="0.25">
      <c r="A12" t="str">
        <f>Entries!B302</f>
        <v>&lt;cat&gt;</v>
      </c>
      <c r="B12" t="str">
        <f>Entries!D302</f>
        <v>&lt;club&gt;</v>
      </c>
      <c r="C12">
        <f>Entries!E302</f>
        <v>0</v>
      </c>
    </row>
    <row r="13" spans="1:3" x14ac:dyDescent="0.25">
      <c r="A13" t="str">
        <f>Entries!B380</f>
        <v>&lt;cat&gt;</v>
      </c>
      <c r="B13" t="str">
        <f>Entries!D380</f>
        <v>&lt;club&gt;</v>
      </c>
      <c r="C13">
        <f>Entries!E380</f>
        <v>0</v>
      </c>
    </row>
    <row r="14" spans="1:3" x14ac:dyDescent="0.25">
      <c r="A14" t="str">
        <f>Entries!B383</f>
        <v>&lt;cat&gt;</v>
      </c>
      <c r="B14" t="str">
        <f>Entries!D383</f>
        <v>&lt;club&gt;</v>
      </c>
      <c r="C14">
        <f>Entries!E383</f>
        <v>0</v>
      </c>
    </row>
    <row r="15" spans="1:3" s="231" customFormat="1" x14ac:dyDescent="0.25">
      <c r="A15" s="231" t="str">
        <f>Entries!B316</f>
        <v>&lt;cat&gt;</v>
      </c>
      <c r="B15" s="231" t="str">
        <f>Entries!D316</f>
        <v>&lt;club&gt;</v>
      </c>
      <c r="C15" s="231">
        <f>Entries!E316</f>
        <v>0</v>
      </c>
    </row>
    <row r="16" spans="1:3" s="231" customFormat="1" x14ac:dyDescent="0.25">
      <c r="A16" s="231" t="str">
        <f>Entries!B378</f>
        <v>&lt;cat&gt;</v>
      </c>
      <c r="B16" s="231" t="str">
        <f>Entries!D378</f>
        <v>&lt;club&gt;</v>
      </c>
      <c r="C16" s="231">
        <f>Entries!E378</f>
        <v>0</v>
      </c>
    </row>
    <row r="17" spans="1:3" x14ac:dyDescent="0.25">
      <c r="A17" t="str">
        <f>Entries!B397</f>
        <v>&lt;cat&gt;</v>
      </c>
      <c r="B17" t="str">
        <f>Entries!D397</f>
        <v>&lt;club&gt;</v>
      </c>
      <c r="C17">
        <f>Entries!E397</f>
        <v>0</v>
      </c>
    </row>
    <row r="18" spans="1:3" x14ac:dyDescent="0.25">
      <c r="A18" t="str">
        <f>Entries!B262</f>
        <v>&lt;cat&gt;</v>
      </c>
      <c r="B18" t="str">
        <f>Entries!D262</f>
        <v>&lt;club&gt;</v>
      </c>
      <c r="C18">
        <f>Entries!E262</f>
        <v>0</v>
      </c>
    </row>
    <row r="19" spans="1:3" x14ac:dyDescent="0.25">
      <c r="A19" t="str">
        <f>Entries!B386</f>
        <v>&lt;cat&gt;</v>
      </c>
      <c r="B19" t="str">
        <f>Entries!D386</f>
        <v>&lt;club&gt;</v>
      </c>
      <c r="C19">
        <f>Entries!E386</f>
        <v>0</v>
      </c>
    </row>
    <row r="20" spans="1:3" x14ac:dyDescent="0.25">
      <c r="A20" t="str">
        <f>Entries!B290</f>
        <v>&lt;cat&gt;</v>
      </c>
      <c r="B20" t="str">
        <f>Entries!D290</f>
        <v>&lt;club&gt;</v>
      </c>
      <c r="C20">
        <f>Entries!E290</f>
        <v>0</v>
      </c>
    </row>
    <row r="21" spans="1:3" x14ac:dyDescent="0.25">
      <c r="A21" t="str">
        <f>Entries!B289</f>
        <v>&lt;cat&gt;</v>
      </c>
      <c r="B21" t="str">
        <f>Entries!D289</f>
        <v>&lt;club&gt;</v>
      </c>
      <c r="C21">
        <f>Entries!E289</f>
        <v>0</v>
      </c>
    </row>
    <row r="22" spans="1:3" x14ac:dyDescent="0.25">
      <c r="A22" t="str">
        <f>Entries!B287</f>
        <v>&lt;cat&gt;</v>
      </c>
      <c r="B22" t="str">
        <f>Entries!D287</f>
        <v>&lt;club&gt;</v>
      </c>
      <c r="C22">
        <f>Entries!E287</f>
        <v>0</v>
      </c>
    </row>
    <row r="23" spans="1:3" x14ac:dyDescent="0.25">
      <c r="A23" t="str">
        <f>Entries!B288</f>
        <v>&lt;cat&gt;</v>
      </c>
      <c r="B23" t="str">
        <f>Entries!D288</f>
        <v>&lt;club&gt;</v>
      </c>
      <c r="C23">
        <f>Entries!E288</f>
        <v>0</v>
      </c>
    </row>
    <row r="24" spans="1:3" x14ac:dyDescent="0.25">
      <c r="A24" t="str">
        <f>Entries!B282</f>
        <v>&lt;cat&gt;</v>
      </c>
      <c r="B24" t="str">
        <f>Entries!D282</f>
        <v>&lt;club&gt;</v>
      </c>
      <c r="C24">
        <f>Entries!E282</f>
        <v>0</v>
      </c>
    </row>
    <row r="25" spans="1:3" x14ac:dyDescent="0.25">
      <c r="A25" t="str">
        <f>Entries!B317</f>
        <v>&lt;cat&gt;</v>
      </c>
      <c r="B25" t="str">
        <f>Entries!D317</f>
        <v>&lt;club&gt;</v>
      </c>
      <c r="C25">
        <f>Entries!E317</f>
        <v>0</v>
      </c>
    </row>
    <row r="26" spans="1:3" x14ac:dyDescent="0.25">
      <c r="A26" t="str">
        <f>Entries!B318</f>
        <v>&lt;cat&gt;</v>
      </c>
      <c r="B26" t="str">
        <f>Entries!D318</f>
        <v>&lt;club&gt;</v>
      </c>
      <c r="C26">
        <f>Entries!E318</f>
        <v>0</v>
      </c>
    </row>
    <row r="27" spans="1:3" x14ac:dyDescent="0.25">
      <c r="A27" t="str">
        <f>Entries!B319</f>
        <v>&lt;cat&gt;</v>
      </c>
      <c r="B27" t="str">
        <f>Entries!D319</f>
        <v>&lt;club&gt;</v>
      </c>
      <c r="C27">
        <f>Entries!E319</f>
        <v>0</v>
      </c>
    </row>
    <row r="28" spans="1:3" x14ac:dyDescent="0.25">
      <c r="A28" t="str">
        <f>Entries!B342</f>
        <v>&lt;cat&gt;</v>
      </c>
      <c r="B28" t="str">
        <f>Entries!D342</f>
        <v>&lt;club&gt;</v>
      </c>
      <c r="C28">
        <f>Entries!E342</f>
        <v>0</v>
      </c>
    </row>
    <row r="29" spans="1:3" x14ac:dyDescent="0.25">
      <c r="A29" t="str">
        <f>Entries!B353</f>
        <v>&lt;cat&gt;</v>
      </c>
      <c r="B29" t="str">
        <f>Entries!D353</f>
        <v>&lt;club&gt;</v>
      </c>
      <c r="C29">
        <f>Entries!E353</f>
        <v>0</v>
      </c>
    </row>
    <row r="30" spans="1:3" x14ac:dyDescent="0.25">
      <c r="A30" t="str">
        <f>Entries!B344</f>
        <v>&lt;cat&gt;</v>
      </c>
      <c r="B30" t="str">
        <f>Entries!D344</f>
        <v>&lt;club&gt;</v>
      </c>
      <c r="C30">
        <f>Entries!E344</f>
        <v>0</v>
      </c>
    </row>
    <row r="31" spans="1:3" x14ac:dyDescent="0.25">
      <c r="A31" t="str">
        <f>Entries!B347</f>
        <v>&lt;cat&gt;</v>
      </c>
      <c r="B31" t="str">
        <f>Entries!D347</f>
        <v>&lt;club&gt;</v>
      </c>
      <c r="C31">
        <f>Entries!E347</f>
        <v>0</v>
      </c>
    </row>
    <row r="32" spans="1:3" x14ac:dyDescent="0.25">
      <c r="A32" t="str">
        <f>Entries!B293</f>
        <v>&lt;cat&gt;</v>
      </c>
      <c r="B32" t="str">
        <f>Entries!D293</f>
        <v>&lt;club&gt;</v>
      </c>
      <c r="C32">
        <f>Entries!E293</f>
        <v>0</v>
      </c>
    </row>
    <row r="33" spans="1:3" x14ac:dyDescent="0.25">
      <c r="A33" t="str">
        <f>Entries!B294</f>
        <v>&lt;cat&gt;</v>
      </c>
      <c r="B33" t="str">
        <f>Entries!D294</f>
        <v>&lt;club&gt;</v>
      </c>
      <c r="C33">
        <f>Entries!E294</f>
        <v>0</v>
      </c>
    </row>
    <row r="34" spans="1:3" x14ac:dyDescent="0.25">
      <c r="A34" t="str">
        <f>Entries!B368</f>
        <v>&lt;cat&gt;</v>
      </c>
      <c r="B34" t="str">
        <f>Entries!D368</f>
        <v>&lt;club&gt;</v>
      </c>
      <c r="C34">
        <f>Entries!E368</f>
        <v>0</v>
      </c>
    </row>
    <row r="35" spans="1:3" x14ac:dyDescent="0.25">
      <c r="A35" t="str">
        <f>Entries!B375</f>
        <v>&lt;cat&gt;</v>
      </c>
      <c r="B35" t="str">
        <f>Entries!D375</f>
        <v>&lt;club&gt;</v>
      </c>
      <c r="C35">
        <f>Entries!E375</f>
        <v>0</v>
      </c>
    </row>
    <row r="36" spans="1:3" x14ac:dyDescent="0.25">
      <c r="A36" t="str">
        <f>Entries!B330</f>
        <v>&lt;cat&gt;</v>
      </c>
      <c r="B36" t="str">
        <f>Entries!D330</f>
        <v>&lt;club&gt;</v>
      </c>
      <c r="C36">
        <f>Entries!E330</f>
        <v>0</v>
      </c>
    </row>
    <row r="37" spans="1:3" x14ac:dyDescent="0.25">
      <c r="A37" t="str">
        <f>Entries!B332</f>
        <v>&lt;cat&gt;</v>
      </c>
      <c r="B37" t="str">
        <f>Entries!D332</f>
        <v>&lt;club&gt;</v>
      </c>
      <c r="C37">
        <f>Entries!E332</f>
        <v>0</v>
      </c>
    </row>
    <row r="38" spans="1:3" x14ac:dyDescent="0.25">
      <c r="A38" t="str">
        <f>Entries!B331</f>
        <v>&lt;cat&gt;</v>
      </c>
      <c r="B38" t="str">
        <f>Entries!D331</f>
        <v>&lt;club&gt;</v>
      </c>
      <c r="C38">
        <f>Entries!E331</f>
        <v>0</v>
      </c>
    </row>
    <row r="39" spans="1:3" x14ac:dyDescent="0.25">
      <c r="A39" t="str">
        <f>Entries!B300</f>
        <v>&lt;cat&gt;</v>
      </c>
      <c r="B39" t="str">
        <f>Entries!D300</f>
        <v>&lt;club&gt;</v>
      </c>
      <c r="C39">
        <f>Entries!E300</f>
        <v>0</v>
      </c>
    </row>
    <row r="40" spans="1:3" x14ac:dyDescent="0.25">
      <c r="A40" t="str">
        <f>Entries!B310</f>
        <v>&lt;cat&gt;</v>
      </c>
      <c r="B40" t="str">
        <f>Entries!D310</f>
        <v>&lt;club&gt;</v>
      </c>
      <c r="C40">
        <f>Entries!E310</f>
        <v>0</v>
      </c>
    </row>
    <row r="41" spans="1:3" x14ac:dyDescent="0.25">
      <c r="A41" t="str">
        <f>Entries!B308</f>
        <v>&lt;cat&gt;</v>
      </c>
      <c r="B41" t="str">
        <f>Entries!D308</f>
        <v>&lt;club&gt;</v>
      </c>
      <c r="C41">
        <f>Entries!E308</f>
        <v>0</v>
      </c>
    </row>
    <row r="42" spans="1:3" x14ac:dyDescent="0.25">
      <c r="A42" t="str">
        <f>Entries!B309</f>
        <v>&lt;cat&gt;</v>
      </c>
      <c r="B42" t="str">
        <f>Entries!D309</f>
        <v>&lt;club&gt;</v>
      </c>
      <c r="C42">
        <f>Entries!E309</f>
        <v>0</v>
      </c>
    </row>
    <row r="43" spans="1:3" x14ac:dyDescent="0.25">
      <c r="A43" t="str">
        <f>Entries!B306</f>
        <v>&lt;cat&gt;</v>
      </c>
      <c r="B43" t="str">
        <f>Entries!D306</f>
        <v>&lt;club&gt;</v>
      </c>
      <c r="C43">
        <f>Entries!E306</f>
        <v>0</v>
      </c>
    </row>
    <row r="44" spans="1:3" x14ac:dyDescent="0.25">
      <c r="A44" t="str">
        <f>Entries!B307</f>
        <v>&lt;cat&gt;</v>
      </c>
      <c r="B44" t="str">
        <f>Entries!D307</f>
        <v>&lt;club&gt;</v>
      </c>
      <c r="C44">
        <f>Entries!E307</f>
        <v>0</v>
      </c>
    </row>
    <row r="45" spans="1:3" x14ac:dyDescent="0.25">
      <c r="A45" t="str">
        <f>Entries!B379</f>
        <v>&lt;cat&gt;</v>
      </c>
      <c r="B45" t="str">
        <f>Entries!D379</f>
        <v>&lt;club&gt;</v>
      </c>
      <c r="C45">
        <f>Entries!E379</f>
        <v>0</v>
      </c>
    </row>
    <row r="46" spans="1:3" x14ac:dyDescent="0.25">
      <c r="A46" t="str">
        <f>Entries!B377</f>
        <v>&lt;cat&gt;</v>
      </c>
      <c r="B46" t="str">
        <f>Entries!D377</f>
        <v>&lt;club&gt;</v>
      </c>
      <c r="C46">
        <f>Entries!E377</f>
        <v>0</v>
      </c>
    </row>
    <row r="47" spans="1:3" x14ac:dyDescent="0.25">
      <c r="A47" t="str">
        <f>Entries!B404</f>
        <v>&lt;cat&gt;</v>
      </c>
      <c r="B47" t="str">
        <f>Entries!D404</f>
        <v>&lt;club&gt;</v>
      </c>
      <c r="C47">
        <f>Entries!E404</f>
        <v>0</v>
      </c>
    </row>
    <row r="48" spans="1:3" x14ac:dyDescent="0.25">
      <c r="A48" t="str">
        <f>Entries!B403</f>
        <v>&lt;cat&gt;</v>
      </c>
      <c r="B48" t="str">
        <f>Entries!D403</f>
        <v>&lt;club&gt;</v>
      </c>
      <c r="C48">
        <f>Entries!E403</f>
        <v>0</v>
      </c>
    </row>
    <row r="49" spans="1:3" s="231" customFormat="1" x14ac:dyDescent="0.25">
      <c r="A49" s="231" t="str">
        <f>Entries!B343</f>
        <v>&lt;cat&gt;</v>
      </c>
      <c r="B49" s="231" t="str">
        <f>Entries!D343</f>
        <v>&lt;club&gt;</v>
      </c>
      <c r="C49" s="231">
        <f>Entries!E343</f>
        <v>0</v>
      </c>
    </row>
    <row r="50" spans="1:3" s="231" customFormat="1" x14ac:dyDescent="0.25">
      <c r="A50" s="231" t="str">
        <f>Entries!B334</f>
        <v>&lt;cat&gt;</v>
      </c>
      <c r="B50" s="231" t="str">
        <f>Entries!D334</f>
        <v>&lt;club&gt;</v>
      </c>
      <c r="C50" s="231">
        <f>Entries!E334</f>
        <v>0</v>
      </c>
    </row>
    <row r="51" spans="1:3" x14ac:dyDescent="0.25">
      <c r="A51" t="str">
        <f>Entries!B276</f>
        <v>&lt;cat&gt;</v>
      </c>
      <c r="B51" t="str">
        <f>Entries!D276</f>
        <v>&lt;club&gt;</v>
      </c>
      <c r="C51">
        <f>Entries!E276</f>
        <v>0</v>
      </c>
    </row>
    <row r="52" spans="1:3" x14ac:dyDescent="0.25">
      <c r="A52" t="str">
        <f>Entries!B261</f>
        <v>&lt;cat&gt;</v>
      </c>
      <c r="B52" t="str">
        <f>Entries!D261</f>
        <v>&lt;club&gt;</v>
      </c>
      <c r="C52">
        <f>Entries!E261</f>
        <v>0</v>
      </c>
    </row>
    <row r="53" spans="1:3" x14ac:dyDescent="0.25">
      <c r="A53" t="str">
        <f>Entries!B259</f>
        <v>&lt;cat&gt;</v>
      </c>
      <c r="B53" t="str">
        <f>Entries!D259</f>
        <v>&lt;club&gt;</v>
      </c>
      <c r="C53">
        <f>Entries!E259</f>
        <v>0</v>
      </c>
    </row>
    <row r="54" spans="1:3" x14ac:dyDescent="0.25">
      <c r="A54" t="str">
        <f>Entries!B274</f>
        <v>&lt;cat&gt;</v>
      </c>
      <c r="B54" t="str">
        <f>Entries!D274</f>
        <v>&lt;club&gt;</v>
      </c>
      <c r="C54">
        <f>Entries!E274</f>
        <v>0</v>
      </c>
    </row>
    <row r="55" spans="1:3" x14ac:dyDescent="0.25">
      <c r="A55" t="str">
        <f>Entries!B283</f>
        <v>&lt;cat&gt;</v>
      </c>
      <c r="B55" t="str">
        <f>Entries!D283</f>
        <v>&lt;club&gt;</v>
      </c>
      <c r="C55">
        <f>Entries!E283</f>
        <v>0</v>
      </c>
    </row>
    <row r="56" spans="1:3" x14ac:dyDescent="0.25">
      <c r="A56" t="str">
        <f>Entries!B284</f>
        <v>&lt;cat&gt;</v>
      </c>
      <c r="B56" t="str">
        <f>Entries!D284</f>
        <v>&lt;club&gt;</v>
      </c>
      <c r="C56">
        <f>Entries!E284</f>
        <v>0</v>
      </c>
    </row>
    <row r="57" spans="1:3" x14ac:dyDescent="0.25">
      <c r="A57" t="str">
        <f>Entries!B280</f>
        <v>&lt;cat&gt;</v>
      </c>
      <c r="B57" t="str">
        <f>Entries!D280</f>
        <v>&lt;club&gt;</v>
      </c>
      <c r="C57">
        <f>Entries!E280</f>
        <v>0</v>
      </c>
    </row>
    <row r="58" spans="1:3" x14ac:dyDescent="0.25">
      <c r="A58" t="str">
        <f>Entries!B346</f>
        <v>&lt;cat&gt;</v>
      </c>
      <c r="B58" t="str">
        <f>Entries!D346</f>
        <v>&lt;club&gt;</v>
      </c>
      <c r="C58">
        <f>Entries!E346</f>
        <v>0</v>
      </c>
    </row>
    <row r="59" spans="1:3" x14ac:dyDescent="0.25">
      <c r="A59" t="str">
        <f>Entries!B394</f>
        <v>&lt;cat&gt;</v>
      </c>
      <c r="B59" t="str">
        <f>Entries!D394</f>
        <v>&lt;club&gt;</v>
      </c>
      <c r="C59">
        <f>Entries!E394</f>
        <v>0</v>
      </c>
    </row>
    <row r="60" spans="1:3" x14ac:dyDescent="0.25">
      <c r="A60" t="str">
        <f>Entries!B354</f>
        <v>&lt;cat&gt;</v>
      </c>
      <c r="B60" t="str">
        <f>Entries!D354</f>
        <v>&lt;club&gt;</v>
      </c>
      <c r="C60">
        <f>Entries!E354</f>
        <v>0</v>
      </c>
    </row>
    <row r="61" spans="1:3" x14ac:dyDescent="0.25">
      <c r="A61" t="str">
        <f>Entries!B345</f>
        <v>&lt;cat&gt;</v>
      </c>
      <c r="B61" t="str">
        <f>Entries!D345</f>
        <v>&lt;club&gt;</v>
      </c>
      <c r="C61">
        <f>Entries!E345</f>
        <v>0</v>
      </c>
    </row>
    <row r="62" spans="1:3" x14ac:dyDescent="0.25">
      <c r="A62" t="str">
        <f>Entries!B295</f>
        <v>&lt;cat&gt;</v>
      </c>
      <c r="B62" t="str">
        <f>Entries!D295</f>
        <v>&lt;club&gt;</v>
      </c>
      <c r="C62">
        <f>Entries!E295</f>
        <v>0</v>
      </c>
    </row>
    <row r="63" spans="1:3" x14ac:dyDescent="0.25">
      <c r="A63" t="str">
        <f>Entries!B374</f>
        <v>&lt;cat&gt;</v>
      </c>
      <c r="B63" t="str">
        <f>Entries!D374</f>
        <v>&lt;club&gt;</v>
      </c>
      <c r="C63">
        <f>Entries!E374</f>
        <v>0</v>
      </c>
    </row>
    <row r="64" spans="1:3" x14ac:dyDescent="0.25">
      <c r="A64" t="str">
        <f>Entries!B365</f>
        <v>&lt;cat&gt;</v>
      </c>
      <c r="B64" t="str">
        <f>Entries!D365</f>
        <v>&lt;club&gt;</v>
      </c>
      <c r="C64">
        <f>Entries!E365</f>
        <v>0</v>
      </c>
    </row>
    <row r="65" spans="1:3" x14ac:dyDescent="0.25">
      <c r="A65" t="str">
        <f>Entries!B372</f>
        <v>&lt;cat&gt;</v>
      </c>
      <c r="B65" t="str">
        <f>Entries!D372</f>
        <v>&lt;club&gt;</v>
      </c>
      <c r="C65">
        <f>Entries!E372</f>
        <v>0</v>
      </c>
    </row>
    <row r="66" spans="1:3" x14ac:dyDescent="0.25">
      <c r="A66" t="str">
        <f>Entries!B333</f>
        <v>&lt;cat&gt;</v>
      </c>
      <c r="B66" t="str">
        <f>Entries!D333</f>
        <v>&lt;club&gt;</v>
      </c>
      <c r="C66">
        <f>Entries!E333</f>
        <v>0</v>
      </c>
    </row>
    <row r="67" spans="1:3" x14ac:dyDescent="0.25">
      <c r="A67" t="str">
        <f>Entries!B304</f>
        <v>&lt;cat&gt;</v>
      </c>
      <c r="B67" t="str">
        <f>Entries!D304</f>
        <v>&lt;club&gt;</v>
      </c>
      <c r="C67">
        <f>Entries!E304</f>
        <v>0</v>
      </c>
    </row>
    <row r="68" spans="1:3" x14ac:dyDescent="0.25">
      <c r="A68" t="str">
        <f>Entries!B305</f>
        <v>&lt;cat&gt;</v>
      </c>
      <c r="B68" t="str">
        <f>Entries!D305</f>
        <v>&lt;club&gt;</v>
      </c>
      <c r="C68">
        <f>Entries!E305</f>
        <v>0</v>
      </c>
    </row>
    <row r="69" spans="1:3" x14ac:dyDescent="0.25">
      <c r="A69" t="str">
        <f>Entries!B301</f>
        <v>&lt;cat&gt;</v>
      </c>
      <c r="B69" t="str">
        <f>Entries!D301</f>
        <v>&lt;club&gt;</v>
      </c>
      <c r="C69">
        <f>Entries!E301</f>
        <v>0</v>
      </c>
    </row>
    <row r="70" spans="1:3" s="237" customFormat="1" x14ac:dyDescent="0.25">
      <c r="A70" s="237" t="str">
        <f>Entries!B263</f>
        <v>&lt;cat&gt;</v>
      </c>
      <c r="B70" s="237" t="str">
        <f>Entries!D263</f>
        <v>&lt;club&gt;</v>
      </c>
      <c r="C70" s="237">
        <f>Entries!E263</f>
        <v>0</v>
      </c>
    </row>
    <row r="71" spans="1:3" s="237" customFormat="1" x14ac:dyDescent="0.25">
      <c r="A71" s="237" t="str">
        <f>Entries!B278</f>
        <v>&lt;cat&gt;</v>
      </c>
      <c r="B71" s="237" t="str">
        <f>Entries!D278</f>
        <v>&lt;club&gt;</v>
      </c>
      <c r="C71" s="237">
        <f>Entries!E278</f>
        <v>0</v>
      </c>
    </row>
    <row r="72" spans="1:3" s="237" customFormat="1" x14ac:dyDescent="0.25">
      <c r="A72" s="237" t="str">
        <f>Entries!B389</f>
        <v>&lt;cat&gt;</v>
      </c>
      <c r="B72" s="237" t="str">
        <f>Entries!D389</f>
        <v>&lt;club&gt;</v>
      </c>
      <c r="C72" s="237">
        <f>Entries!E389</f>
        <v>0</v>
      </c>
    </row>
    <row r="73" spans="1:3" s="237" customFormat="1" x14ac:dyDescent="0.25">
      <c r="A73" s="237" t="str">
        <f>Entries!B279</f>
        <v>&lt;cat&gt;</v>
      </c>
      <c r="B73" s="237" t="str">
        <f>Entries!D279</f>
        <v>&lt;club&gt;</v>
      </c>
      <c r="C73" s="237">
        <f>Entries!E279</f>
        <v>0</v>
      </c>
    </row>
    <row r="74" spans="1:3" s="237" customFormat="1" x14ac:dyDescent="0.25">
      <c r="A74" s="237" t="str">
        <f>Entries!B321</f>
        <v>&lt;cat&gt;</v>
      </c>
      <c r="B74" s="237" t="str">
        <f>Entries!D321</f>
        <v>&lt;club&gt;</v>
      </c>
      <c r="C74" s="237">
        <f>Entries!E321</f>
        <v>0</v>
      </c>
    </row>
    <row r="75" spans="1:3" s="237" customFormat="1" x14ac:dyDescent="0.25">
      <c r="A75" s="237" t="str">
        <f>Entries!B322</f>
        <v>&lt;cat&gt;</v>
      </c>
      <c r="B75" s="237" t="str">
        <f>Entries!D322</f>
        <v>&lt;club&gt;</v>
      </c>
      <c r="C75" s="237">
        <f>Entries!E322</f>
        <v>0</v>
      </c>
    </row>
    <row r="76" spans="1:3" s="237" customFormat="1" x14ac:dyDescent="0.25">
      <c r="A76" s="237" t="str">
        <f>Entries!B348</f>
        <v>&lt;cat&gt;</v>
      </c>
      <c r="B76" s="237" t="str">
        <f>Entries!D348</f>
        <v>&lt;club&gt;</v>
      </c>
      <c r="C76" s="237">
        <f>Entries!E348</f>
        <v>0</v>
      </c>
    </row>
    <row r="77" spans="1:3" s="237" customFormat="1" x14ac:dyDescent="0.25">
      <c r="A77" s="237" t="str">
        <f>Entries!B355</f>
        <v>&lt;cat&gt;</v>
      </c>
      <c r="B77" s="237" t="str">
        <f>Entries!D355</f>
        <v>&lt;club&gt;</v>
      </c>
      <c r="C77" s="237">
        <f>Entries!E355</f>
        <v>0</v>
      </c>
    </row>
    <row r="78" spans="1:3" s="237" customFormat="1" x14ac:dyDescent="0.25">
      <c r="A78" s="237" t="str">
        <f>Entries!B351</f>
        <v>&lt;cat&gt;</v>
      </c>
      <c r="B78" s="237" t="str">
        <f>Entries!D351</f>
        <v>&lt;club&gt;</v>
      </c>
      <c r="C78" s="237">
        <f>Entries!E351</f>
        <v>0</v>
      </c>
    </row>
    <row r="79" spans="1:3" s="237" customFormat="1" x14ac:dyDescent="0.25">
      <c r="A79" s="237" t="str">
        <f>Entries!B350</f>
        <v>&lt;cat&gt;</v>
      </c>
      <c r="B79" s="237" t="str">
        <f>Entries!D350</f>
        <v>&lt;club&gt;</v>
      </c>
      <c r="C79" s="237">
        <f>Entries!E350</f>
        <v>0</v>
      </c>
    </row>
    <row r="80" spans="1:3" s="237" customFormat="1" x14ac:dyDescent="0.25">
      <c r="A80" s="237" t="str">
        <f>Entries!B373</f>
        <v>&lt;cat&gt;</v>
      </c>
      <c r="B80" s="237" t="str">
        <f>Entries!D373</f>
        <v>&lt;club&gt;</v>
      </c>
      <c r="C80" s="237">
        <f>Entries!E373</f>
        <v>0</v>
      </c>
    </row>
    <row r="81" spans="1:3" s="237" customFormat="1" x14ac:dyDescent="0.25">
      <c r="A81" s="237" t="str">
        <f>Entries!B359</f>
        <v>&lt;cat&gt;</v>
      </c>
      <c r="B81" s="237" t="str">
        <f>Entries!D359</f>
        <v>&lt;club&gt;</v>
      </c>
      <c r="C81" s="237">
        <f>Entries!E359</f>
        <v>0</v>
      </c>
    </row>
    <row r="82" spans="1:3" s="237" customFormat="1" x14ac:dyDescent="0.25">
      <c r="A82" s="237" t="str">
        <f>Entries!B376</f>
        <v>&lt;cat&gt;</v>
      </c>
      <c r="B82" s="237" t="str">
        <f>Entries!D376</f>
        <v>&lt;club&gt;</v>
      </c>
      <c r="C82" s="237">
        <f>Entries!E376</f>
        <v>0</v>
      </c>
    </row>
    <row r="83" spans="1:3" s="237" customFormat="1" x14ac:dyDescent="0.25">
      <c r="A83" s="237" t="str">
        <f>Entries!B367</f>
        <v>&lt;cat&gt;</v>
      </c>
      <c r="B83" s="237" t="str">
        <f>Entries!D367</f>
        <v>&lt;club&gt;</v>
      </c>
      <c r="C83" s="237">
        <f>Entries!E367</f>
        <v>0</v>
      </c>
    </row>
    <row r="84" spans="1:3" s="237" customFormat="1" x14ac:dyDescent="0.25">
      <c r="A84" s="237" t="str">
        <f>Entries!B381</f>
        <v>&lt;cat&gt;</v>
      </c>
      <c r="B84" s="237" t="str">
        <f>Entries!D381</f>
        <v>&lt;club&gt;</v>
      </c>
      <c r="C84" s="237">
        <f>Entries!E381</f>
        <v>0</v>
      </c>
    </row>
    <row r="85" spans="1:3" s="237" customFormat="1" x14ac:dyDescent="0.25">
      <c r="A85" s="237" t="str">
        <f>Entries!B382</f>
        <v>&lt;cat&gt;</v>
      </c>
      <c r="B85" s="237" t="str">
        <f>Entries!D382</f>
        <v>&lt;club&gt;</v>
      </c>
      <c r="C85" s="237">
        <f>Entries!E382</f>
        <v>0</v>
      </c>
    </row>
    <row r="86" spans="1:3" s="237" customFormat="1" x14ac:dyDescent="0.25">
      <c r="A86" s="237" t="str">
        <f>Entries!B395</f>
        <v>&lt;cat&gt;</v>
      </c>
      <c r="B86" s="237" t="str">
        <f>Entries!D395</f>
        <v>&lt;club&gt;</v>
      </c>
      <c r="C86" s="237">
        <f>Entries!E395</f>
        <v>0</v>
      </c>
    </row>
    <row r="87" spans="1:3" s="237" customFormat="1" x14ac:dyDescent="0.25">
      <c r="A87" s="237" t="str">
        <f>Entries!B396</f>
        <v>&lt;cat&gt;</v>
      </c>
      <c r="B87" s="237" t="str">
        <f>Entries!D396</f>
        <v>&lt;club&gt;</v>
      </c>
      <c r="C87" s="237">
        <f>Entries!E396</f>
        <v>0</v>
      </c>
    </row>
    <row r="88" spans="1:3" s="231" customFormat="1" x14ac:dyDescent="0.25">
      <c r="A88" s="231" t="str">
        <f>Entries!B407</f>
        <v>&lt;cat&gt;</v>
      </c>
      <c r="B88" s="231" t="str">
        <f>Entries!D407</f>
        <v>&lt;club&gt;</v>
      </c>
      <c r="C88" s="231">
        <f>Entries!E407</f>
        <v>0</v>
      </c>
    </row>
    <row r="89" spans="1:3" s="238" customFormat="1" x14ac:dyDescent="0.25">
      <c r="A89" s="238" t="str">
        <f>Entries!B323</f>
        <v>&lt;cat&gt;</v>
      </c>
      <c r="B89" s="238" t="str">
        <f>Entries!D323</f>
        <v>&lt;club&gt;</v>
      </c>
      <c r="C89" s="238">
        <f>Entries!E323</f>
        <v>0</v>
      </c>
    </row>
    <row r="90" spans="1:3" s="238" customFormat="1" x14ac:dyDescent="0.25">
      <c r="A90" s="238" t="str">
        <f>Entries!B349</f>
        <v>&lt;cat&gt;</v>
      </c>
      <c r="B90" s="238" t="str">
        <f>Entries!D349</f>
        <v>&lt;club&gt;</v>
      </c>
      <c r="C90" s="238">
        <f>Entries!E349</f>
        <v>0</v>
      </c>
    </row>
    <row r="91" spans="1:3" s="238" customFormat="1" x14ac:dyDescent="0.25">
      <c r="A91" s="238" t="str">
        <f>Entries!B356</f>
        <v>&lt;cat&gt;</v>
      </c>
      <c r="B91" s="238" t="str">
        <f>Entries!D356</f>
        <v>&lt;club&gt;</v>
      </c>
      <c r="C91" s="238">
        <f>Entries!E356</f>
        <v>0</v>
      </c>
    </row>
    <row r="92" spans="1:3" x14ac:dyDescent="0.25">
      <c r="A92" t="str">
        <f>Entries!B387</f>
        <v>&lt;cat&gt;</v>
      </c>
      <c r="B92" t="str">
        <f>Entries!D387</f>
        <v>&lt;club&gt;</v>
      </c>
      <c r="C92">
        <f>Entries!E387</f>
        <v>0</v>
      </c>
    </row>
    <row r="93" spans="1:3" x14ac:dyDescent="0.25">
      <c r="A93" t="str">
        <f>Entries!B341</f>
        <v>&lt;cat&gt;</v>
      </c>
      <c r="B93" t="str">
        <f>Entries!D341</f>
        <v>&lt;club&gt;</v>
      </c>
      <c r="C93">
        <f>Entries!E341</f>
        <v>0</v>
      </c>
    </row>
    <row r="94" spans="1:3" x14ac:dyDescent="0.25">
      <c r="A94" t="str">
        <f>Entries!B339</f>
        <v>&lt;cat&gt;</v>
      </c>
      <c r="B94" t="str">
        <f>Entries!D339</f>
        <v>&lt;club&gt;</v>
      </c>
      <c r="C94">
        <f>Entries!E339</f>
        <v>0</v>
      </c>
    </row>
    <row r="95" spans="1:3" x14ac:dyDescent="0.25">
      <c r="A95" t="str">
        <f>Entries!B315</f>
        <v>&lt;cat&gt;</v>
      </c>
      <c r="B95" t="str">
        <f>Entries!D315</f>
        <v>&lt;club&gt;</v>
      </c>
      <c r="C95">
        <f>Entries!E315</f>
        <v>0</v>
      </c>
    </row>
    <row r="96" spans="1:3" x14ac:dyDescent="0.25">
      <c r="A96" t="str">
        <f>Entries!B271</f>
        <v>&lt;cat&gt;</v>
      </c>
      <c r="B96" t="str">
        <f>Entries!D271</f>
        <v>&lt;club&gt;</v>
      </c>
      <c r="C96">
        <f>Entries!E271</f>
        <v>0</v>
      </c>
    </row>
    <row r="97" spans="1:3" x14ac:dyDescent="0.25">
      <c r="A97" t="str">
        <f>Entries!B272</f>
        <v>&lt;cat&gt;</v>
      </c>
      <c r="B97" t="str">
        <f>Entries!D272</f>
        <v>&lt;club&gt;</v>
      </c>
      <c r="C97">
        <f>Entries!E272</f>
        <v>0</v>
      </c>
    </row>
    <row r="98" spans="1:3" x14ac:dyDescent="0.25">
      <c r="A98" t="str">
        <f>Entries!B384</f>
        <v>&lt;cat&gt;</v>
      </c>
      <c r="B98" t="str">
        <f>Entries!D384</f>
        <v>&lt;club&gt;</v>
      </c>
      <c r="C98">
        <f>Entries!E384</f>
        <v>0</v>
      </c>
    </row>
    <row r="99" spans="1:3" x14ac:dyDescent="0.25">
      <c r="A99" t="str">
        <f>Entries!B281</f>
        <v>&lt;cat&gt;</v>
      </c>
      <c r="B99" t="str">
        <f>Entries!D281</f>
        <v>&lt;club&gt;</v>
      </c>
      <c r="C99">
        <f>Entries!E281</f>
        <v>0</v>
      </c>
    </row>
    <row r="100" spans="1:3" x14ac:dyDescent="0.25">
      <c r="A100" t="str">
        <f>Entries!B338</f>
        <v>&lt;cat&gt;</v>
      </c>
      <c r="B100" t="str">
        <f>Entries!D338</f>
        <v>&lt;club&gt;</v>
      </c>
      <c r="C100">
        <f>Entries!E338</f>
        <v>0</v>
      </c>
    </row>
    <row r="101" spans="1:3" x14ac:dyDescent="0.25">
      <c r="A101" t="str">
        <f>Entries!B314</f>
        <v>&lt;cat&gt;</v>
      </c>
      <c r="B101" t="str">
        <f>Entries!D314</f>
        <v>&lt;club&gt;</v>
      </c>
      <c r="C101">
        <f>Entries!E314</f>
        <v>0</v>
      </c>
    </row>
    <row r="102" spans="1:3" s="239" customFormat="1" x14ac:dyDescent="0.25">
      <c r="A102" s="239" t="str">
        <f>Entries!B267</f>
        <v>&lt;cat&gt;</v>
      </c>
      <c r="B102" s="239" t="str">
        <f>Entries!D267</f>
        <v>&lt;club&gt;</v>
      </c>
      <c r="C102" s="239">
        <f>Entries!E267</f>
        <v>0</v>
      </c>
    </row>
    <row r="103" spans="1:3" s="239" customFormat="1" x14ac:dyDescent="0.25">
      <c r="A103" s="239" t="str">
        <f>Entries!B273</f>
        <v>&lt;cat&gt;</v>
      </c>
      <c r="B103" s="239" t="str">
        <f>Entries!D273</f>
        <v>&lt;club&gt;</v>
      </c>
      <c r="C103" s="239">
        <f>Entries!E273</f>
        <v>0</v>
      </c>
    </row>
    <row r="104" spans="1:3" s="239" customFormat="1" x14ac:dyDescent="0.25">
      <c r="A104" s="239" t="str">
        <f>Entries!B264</f>
        <v>&lt;cat&gt;</v>
      </c>
      <c r="B104" s="239" t="str">
        <f>Entries!D264</f>
        <v>&lt;club&gt;</v>
      </c>
      <c r="C104" s="239">
        <f>Entries!E264</f>
        <v>0</v>
      </c>
    </row>
    <row r="105" spans="1:3" s="239" customFormat="1" x14ac:dyDescent="0.25">
      <c r="A105" s="239" t="str">
        <f>Entries!B277</f>
        <v>&lt;cat&gt;</v>
      </c>
      <c r="B105" s="239" t="str">
        <f>Entries!D277</f>
        <v>&lt;club&gt;</v>
      </c>
      <c r="C105" s="239">
        <f>Entries!E277</f>
        <v>0</v>
      </c>
    </row>
    <row r="106" spans="1:3" s="239" customFormat="1" x14ac:dyDescent="0.25">
      <c r="A106" s="239" t="str">
        <f>Entries!B275</f>
        <v>&lt;cat&gt;</v>
      </c>
      <c r="B106" s="239" t="str">
        <f>Entries!D275</f>
        <v>&lt;club&gt;</v>
      </c>
      <c r="C106" s="239">
        <f>Entries!E275</f>
        <v>0</v>
      </c>
    </row>
    <row r="107" spans="1:3" s="239" customFormat="1" x14ac:dyDescent="0.25">
      <c r="A107" s="239" t="str">
        <f>Entries!B266</f>
        <v>&lt;cat&gt;</v>
      </c>
      <c r="B107" s="239" t="str">
        <f>Entries!D266</f>
        <v>&lt;club&gt;</v>
      </c>
      <c r="C107" s="239">
        <f>Entries!E266</f>
        <v>0</v>
      </c>
    </row>
    <row r="108" spans="1:3" s="239" customFormat="1" x14ac:dyDescent="0.25">
      <c r="A108" s="239" t="str">
        <f>Entries!B327</f>
        <v>&lt;cat&gt;</v>
      </c>
      <c r="B108" s="239" t="str">
        <f>Entries!D327</f>
        <v>&lt;club&gt;</v>
      </c>
      <c r="C108" s="239">
        <f>Entries!E327</f>
        <v>0</v>
      </c>
    </row>
    <row r="109" spans="1:3" s="239" customFormat="1" x14ac:dyDescent="0.25">
      <c r="A109" s="239" t="str">
        <f>Entries!B328</f>
        <v>&lt;cat&gt;</v>
      </c>
      <c r="B109" s="239" t="str">
        <f>Entries!D328</f>
        <v>&lt;club&gt;</v>
      </c>
      <c r="C109" s="239">
        <f>Entries!E328</f>
        <v>0</v>
      </c>
    </row>
    <row r="110" spans="1:3" s="239" customFormat="1" x14ac:dyDescent="0.25">
      <c r="A110" s="239" t="str">
        <f>Entries!B352</f>
        <v>&lt;cat&gt;</v>
      </c>
      <c r="B110" s="239" t="str">
        <f>Entries!D352</f>
        <v>&lt;club&gt;</v>
      </c>
      <c r="C110" s="239">
        <f>Entries!E352</f>
        <v>0</v>
      </c>
    </row>
    <row r="111" spans="1:3" s="239" customFormat="1" x14ac:dyDescent="0.25">
      <c r="A111" s="239" t="str">
        <f>Entries!B358</f>
        <v>&lt;cat&gt;</v>
      </c>
      <c r="B111" s="239" t="str">
        <f>Entries!D358</f>
        <v>&lt;club&gt;</v>
      </c>
      <c r="C111" s="239">
        <f>Entries!E358</f>
        <v>0</v>
      </c>
    </row>
    <row r="112" spans="1:3" s="239" customFormat="1" x14ac:dyDescent="0.25">
      <c r="A112" s="239" t="str">
        <f>Entries!B369</f>
        <v>&lt;cat&gt;</v>
      </c>
      <c r="B112" s="239" t="str">
        <f>Entries!D369</f>
        <v>&lt;club&gt;</v>
      </c>
      <c r="C112" s="239">
        <f>Entries!E369</f>
        <v>0</v>
      </c>
    </row>
    <row r="113" spans="1:3" s="239" customFormat="1" x14ac:dyDescent="0.25">
      <c r="A113" s="239" t="str">
        <f>Entries!B313</f>
        <v>&lt;cat&gt;</v>
      </c>
      <c r="B113" s="239" t="str">
        <f>Entries!D313</f>
        <v>&lt;club&gt;</v>
      </c>
      <c r="C113" s="239">
        <f>Entries!E313</f>
        <v>0</v>
      </c>
    </row>
    <row r="114" spans="1:3" s="239" customFormat="1" x14ac:dyDescent="0.25">
      <c r="A114" s="239" t="str">
        <f>Entries!B303</f>
        <v>&lt;cat&gt;</v>
      </c>
      <c r="B114" s="239" t="str">
        <f>Entries!D303</f>
        <v>&lt;club&gt;</v>
      </c>
      <c r="C114" s="239">
        <f>Entries!E303</f>
        <v>0</v>
      </c>
    </row>
    <row r="115" spans="1:3" x14ac:dyDescent="0.25">
      <c r="A115" t="str">
        <f>Entries!B298</f>
        <v>&lt;cat&gt;</v>
      </c>
      <c r="B115" t="str">
        <f>Entries!D298</f>
        <v>&lt;club&gt;</v>
      </c>
      <c r="C115">
        <f>Entries!E298</f>
        <v>0</v>
      </c>
    </row>
    <row r="116" spans="1:3" s="231" customFormat="1" x14ac:dyDescent="0.25">
      <c r="A116" s="231" t="str">
        <f>Entries!B329</f>
        <v>&lt;cat&gt;</v>
      </c>
      <c r="B116" s="231" t="str">
        <f>Entries!D329</f>
        <v>&lt;club&gt;</v>
      </c>
      <c r="C116" s="231">
        <f>Entries!E329</f>
        <v>0</v>
      </c>
    </row>
    <row r="117" spans="1:3" x14ac:dyDescent="0.25">
      <c r="A117" t="str">
        <f>Entries!B270</f>
        <v>&lt;cat&gt;</v>
      </c>
      <c r="B117" t="str">
        <f>Entries!D270</f>
        <v>&lt;club&gt;</v>
      </c>
      <c r="C117">
        <f>Entries!E270</f>
        <v>0</v>
      </c>
    </row>
    <row r="118" spans="1:3" x14ac:dyDescent="0.25">
      <c r="A118" t="str">
        <f>Entries!B265</f>
        <v>&lt;cat&gt;</v>
      </c>
      <c r="B118" t="str">
        <f>Entries!D265</f>
        <v>&lt;club&gt;</v>
      </c>
      <c r="C118">
        <f>Entries!E265</f>
        <v>0</v>
      </c>
    </row>
    <row r="119" spans="1:3" x14ac:dyDescent="0.25">
      <c r="A119" t="str">
        <f>Entries!B385</f>
        <v>&lt;cat&gt;</v>
      </c>
      <c r="B119" t="str">
        <f>Entries!D385</f>
        <v>&lt;club&gt;</v>
      </c>
      <c r="C119">
        <f>Entries!E385</f>
        <v>0</v>
      </c>
    </row>
    <row r="120" spans="1:3" x14ac:dyDescent="0.25">
      <c r="A120" t="str">
        <f>Entries!B285</f>
        <v>&lt;cat&gt;</v>
      </c>
      <c r="B120" t="str">
        <f>Entries!D285</f>
        <v>&lt;club&gt;</v>
      </c>
      <c r="C120">
        <f>Entries!E285</f>
        <v>0</v>
      </c>
    </row>
    <row r="121" spans="1:3" x14ac:dyDescent="0.25">
      <c r="A121" t="str">
        <f>Entries!B286</f>
        <v>&lt;cat&gt;</v>
      </c>
      <c r="B121" t="str">
        <f>Entries!D286</f>
        <v>&lt;club&gt;</v>
      </c>
      <c r="C121">
        <f>Entries!E286</f>
        <v>0</v>
      </c>
    </row>
    <row r="122" spans="1:3" x14ac:dyDescent="0.25">
      <c r="A122" t="str">
        <f>Entries!B326</f>
        <v>&lt;cat&gt;</v>
      </c>
      <c r="B122" t="str">
        <f>Entries!D326</f>
        <v>&lt;club&gt;</v>
      </c>
      <c r="C122">
        <f>Entries!E326</f>
        <v>0</v>
      </c>
    </row>
    <row r="123" spans="1:3" x14ac:dyDescent="0.25">
      <c r="A123" t="str">
        <f>Entries!B392</f>
        <v>&lt;cat&gt;</v>
      </c>
      <c r="B123" t="str">
        <f>Entries!D392</f>
        <v>&lt;club&gt;</v>
      </c>
      <c r="C123">
        <f>Entries!E392</f>
        <v>0</v>
      </c>
    </row>
    <row r="124" spans="1:3" x14ac:dyDescent="0.25">
      <c r="A124" t="str">
        <f>Entries!B393</f>
        <v>&lt;cat&gt;</v>
      </c>
      <c r="B124" t="str">
        <f>Entries!D393</f>
        <v>&lt;club&gt;</v>
      </c>
      <c r="C124">
        <f>Entries!E393</f>
        <v>0</v>
      </c>
    </row>
    <row r="125" spans="1:3" x14ac:dyDescent="0.25">
      <c r="A125" t="str">
        <f>Entries!B292</f>
        <v>&lt;cat&gt;</v>
      </c>
      <c r="B125" t="str">
        <f>Entries!D292</f>
        <v>&lt;club&gt;</v>
      </c>
      <c r="C125">
        <f>Entries!E292</f>
        <v>0</v>
      </c>
    </row>
    <row r="126" spans="1:3" x14ac:dyDescent="0.25">
      <c r="A126" t="str">
        <f>Entries!B357</f>
        <v>&lt;cat&gt;</v>
      </c>
      <c r="B126" t="str">
        <f>Entries!D357</f>
        <v>&lt;club&gt;</v>
      </c>
      <c r="C126">
        <f>Entries!E357</f>
        <v>0</v>
      </c>
    </row>
    <row r="127" spans="1:3" x14ac:dyDescent="0.25">
      <c r="A127" t="str">
        <f>Entries!B370</f>
        <v>&lt;cat&gt;</v>
      </c>
      <c r="B127" t="str">
        <f>Entries!D370</f>
        <v>&lt;club&gt;</v>
      </c>
      <c r="C127">
        <f>Entries!E370</f>
        <v>0</v>
      </c>
    </row>
    <row r="128" spans="1:3" x14ac:dyDescent="0.25">
      <c r="A128" t="str">
        <f>Entries!B337</f>
        <v>&lt;cat&gt;</v>
      </c>
      <c r="B128" t="str">
        <f>Entries!D337</f>
        <v>&lt;club&gt;</v>
      </c>
      <c r="C128">
        <f>Entries!E337</f>
        <v>0</v>
      </c>
    </row>
    <row r="129" spans="1:3" x14ac:dyDescent="0.25">
      <c r="A129" t="str">
        <f>Entries!B336</f>
        <v>&lt;cat&gt;</v>
      </c>
      <c r="B129" t="str">
        <f>Entries!D336</f>
        <v>&lt;club&gt;</v>
      </c>
      <c r="C129">
        <f>Entries!E336</f>
        <v>0</v>
      </c>
    </row>
    <row r="130" spans="1:3" x14ac:dyDescent="0.25">
      <c r="A130" t="str">
        <f>Entries!B335</f>
        <v>&lt;cat&gt;</v>
      </c>
      <c r="B130" t="str">
        <f>Entries!D335</f>
        <v>&lt;club&gt;</v>
      </c>
      <c r="C130">
        <f>Entries!E335</f>
        <v>0</v>
      </c>
    </row>
    <row r="131" spans="1:3" x14ac:dyDescent="0.25">
      <c r="A131" t="str">
        <f>Entries!B311</f>
        <v>&lt;cat&gt;</v>
      </c>
      <c r="B131" t="str">
        <f>Entries!D311</f>
        <v>&lt;club&gt;</v>
      </c>
      <c r="C131">
        <f>Entries!E311</f>
        <v>0</v>
      </c>
    </row>
    <row r="132" spans="1:3" x14ac:dyDescent="0.25">
      <c r="A132" t="str">
        <f>Entries!B398</f>
        <v>&lt;cat&gt;</v>
      </c>
      <c r="B132" t="str">
        <f>Entries!D398</f>
        <v>&lt;club&gt;</v>
      </c>
      <c r="C132">
        <f>Entries!E398</f>
        <v>0</v>
      </c>
    </row>
    <row r="133" spans="1:3" s="231" customFormat="1" x14ac:dyDescent="0.25">
      <c r="A133" s="231" t="str">
        <f>Entries!B363</f>
        <v>&lt;cat&gt;</v>
      </c>
      <c r="B133" s="231" t="str">
        <f>Entries!D363</f>
        <v>&lt;club&gt;</v>
      </c>
      <c r="C133" s="231">
        <f>Entries!E363</f>
        <v>0</v>
      </c>
    </row>
    <row r="134" spans="1:3" x14ac:dyDescent="0.25">
      <c r="A134" t="str">
        <f>Entries!B268</f>
        <v>&lt;cat&gt;</v>
      </c>
      <c r="B134" t="str">
        <f>Entries!D268</f>
        <v>&lt;club&gt;</v>
      </c>
      <c r="C134">
        <f>Entries!E268</f>
        <v>0</v>
      </c>
    </row>
    <row r="135" spans="1:3" x14ac:dyDescent="0.25">
      <c r="A135" t="str">
        <f>Entries!B269</f>
        <v>&lt;cat&gt;</v>
      </c>
      <c r="B135" t="str">
        <f>Entries!D269</f>
        <v>&lt;club&gt;</v>
      </c>
      <c r="C135">
        <f>Entries!E269</f>
        <v>0</v>
      </c>
    </row>
    <row r="136" spans="1:3" x14ac:dyDescent="0.25">
      <c r="A136" t="str">
        <f>Entries!B324</f>
        <v>&lt;cat&gt;</v>
      </c>
      <c r="B136" t="str">
        <f>Entries!D324</f>
        <v>&lt;club&gt;</v>
      </c>
      <c r="C136">
        <f>Entries!E324</f>
        <v>0</v>
      </c>
    </row>
    <row r="137" spans="1:3" x14ac:dyDescent="0.25">
      <c r="A137" t="str">
        <f>Entries!B325</f>
        <v>&lt;cat&gt;</v>
      </c>
      <c r="B137" t="str">
        <f>Entries!D325</f>
        <v>&lt;club&gt;</v>
      </c>
      <c r="C137">
        <f>Entries!E325</f>
        <v>0</v>
      </c>
    </row>
    <row r="138" spans="1:3" x14ac:dyDescent="0.25">
      <c r="A138" t="str">
        <f>Entries!B391</f>
        <v>&lt;cat&gt;</v>
      </c>
      <c r="B138" t="str">
        <f>Entries!D391</f>
        <v>&lt;club&gt;</v>
      </c>
      <c r="C138">
        <f>Entries!E391</f>
        <v>0</v>
      </c>
    </row>
    <row r="139" spans="1:3" x14ac:dyDescent="0.25">
      <c r="A139" t="str">
        <f>Entries!B291</f>
        <v>&lt;cat&gt;</v>
      </c>
      <c r="B139" t="str">
        <f>Entries!D291</f>
        <v>&lt;club&gt;</v>
      </c>
      <c r="C139">
        <f>Entries!E291</f>
        <v>0</v>
      </c>
    </row>
    <row r="140" spans="1:3" x14ac:dyDescent="0.25">
      <c r="A140" t="str">
        <f>Entries!B362</f>
        <v>&lt;cat&gt;</v>
      </c>
      <c r="B140" t="str">
        <f>Entries!D362</f>
        <v>&lt;club&gt;</v>
      </c>
      <c r="C140">
        <f>Entries!E362</f>
        <v>0</v>
      </c>
    </row>
    <row r="141" spans="1:3" x14ac:dyDescent="0.25">
      <c r="A141" t="str">
        <f>Entries!B366</f>
        <v>&lt;cat&gt;</v>
      </c>
      <c r="B141" t="str">
        <f>Entries!D366</f>
        <v>&lt;club&gt;</v>
      </c>
      <c r="C141">
        <f>Entries!E366</f>
        <v>0</v>
      </c>
    </row>
    <row r="142" spans="1:3" x14ac:dyDescent="0.25">
      <c r="A142" t="str">
        <f>Entries!B299</f>
        <v>&lt;cat&gt;</v>
      </c>
      <c r="B142" t="str">
        <f>Entries!D299</f>
        <v>&lt;club&gt;</v>
      </c>
      <c r="C142">
        <f>Entries!E299</f>
        <v>0</v>
      </c>
    </row>
    <row r="143" spans="1:3" x14ac:dyDescent="0.25">
      <c r="A143" t="str">
        <f>Entries!B312</f>
        <v>&lt;cat&gt;</v>
      </c>
      <c r="B143" t="str">
        <f>Entries!D312</f>
        <v>&lt;club&gt;</v>
      </c>
      <c r="C143">
        <f>Entries!E312</f>
        <v>0</v>
      </c>
    </row>
    <row r="144" spans="1:3" x14ac:dyDescent="0.25">
      <c r="A144" t="str">
        <f>Entries!B399</f>
        <v>&lt;cat&gt;</v>
      </c>
      <c r="B144" t="str">
        <f>Entries!D399</f>
        <v>&lt;club&gt;</v>
      </c>
      <c r="C144">
        <f>Entries!E399</f>
        <v>0</v>
      </c>
    </row>
    <row r="145" spans="1:3" x14ac:dyDescent="0.25">
      <c r="A145" t="str">
        <f>Entries!B400</f>
        <v>&lt;cat&gt;</v>
      </c>
      <c r="B145" t="str">
        <f>Entries!D400</f>
        <v>&lt;club&gt;</v>
      </c>
      <c r="C145">
        <f>Entries!E400</f>
        <v>0</v>
      </c>
    </row>
    <row r="146" spans="1:3" x14ac:dyDescent="0.25">
      <c r="A146" t="str">
        <f>Entries!B401</f>
        <v>&lt;cat&gt;</v>
      </c>
      <c r="B146" t="str">
        <f>Entries!D401</f>
        <v>&lt;club&gt;</v>
      </c>
      <c r="C146">
        <f>Entries!E401</f>
        <v>0</v>
      </c>
    </row>
    <row r="147" spans="1:3" x14ac:dyDescent="0.25">
      <c r="A147" t="str">
        <f>Entries!B402</f>
        <v>&lt;cat&gt;</v>
      </c>
      <c r="B147" t="str">
        <f>Entries!D402</f>
        <v>&lt;club&gt;</v>
      </c>
      <c r="C147">
        <f>Entries!E402</f>
        <v>0</v>
      </c>
    </row>
    <row r="148" spans="1:3" x14ac:dyDescent="0.25">
      <c r="A148" t="str">
        <f>Entries!B405</f>
        <v>&lt;cat&gt;</v>
      </c>
      <c r="B148" t="str">
        <f>Entries!D405</f>
        <v>&lt;club&gt;</v>
      </c>
      <c r="C148">
        <f>Entries!E405</f>
        <v>0</v>
      </c>
    </row>
    <row r="149" spans="1:3" x14ac:dyDescent="0.25">
      <c r="A149" t="str">
        <f>Entries!B406</f>
        <v>&lt;cat&gt;</v>
      </c>
      <c r="B149" t="str">
        <f>Entries!D406</f>
        <v>&lt;club&gt;</v>
      </c>
      <c r="C149">
        <f>Entries!E406</f>
        <v>0</v>
      </c>
    </row>
    <row r="150" spans="1:3" x14ac:dyDescent="0.25">
      <c r="A150" t="str">
        <f>Entries!B408</f>
        <v>&lt;cat&gt;</v>
      </c>
      <c r="B150" t="str">
        <f>Entries!D408</f>
        <v>&lt;club&gt;</v>
      </c>
      <c r="C150">
        <f>Entries!E408</f>
        <v>0</v>
      </c>
    </row>
    <row r="151" spans="1:3" x14ac:dyDescent="0.25">
      <c r="A151" t="str">
        <f>Entries!B409</f>
        <v>&lt;cat&gt;</v>
      </c>
      <c r="B151" t="str">
        <f>Entries!D409</f>
        <v>&lt;club&gt;</v>
      </c>
      <c r="C151">
        <f>Entries!E409</f>
        <v>0</v>
      </c>
    </row>
    <row r="152" spans="1:3" x14ac:dyDescent="0.25">
      <c r="A152" t="str">
        <f>Entries!B410</f>
        <v>&lt;cat&gt;</v>
      </c>
      <c r="B152" t="str">
        <f>Entries!D410</f>
        <v>&lt;club&gt;</v>
      </c>
      <c r="C152">
        <f>Entries!E410</f>
        <v>0</v>
      </c>
    </row>
    <row r="153" spans="1:3" x14ac:dyDescent="0.25">
      <c r="A153" t="str">
        <f>Entries!B411</f>
        <v>&lt;cat&gt;</v>
      </c>
      <c r="B153" t="str">
        <f>Entries!D411</f>
        <v>&lt;club&gt;</v>
      </c>
      <c r="C153">
        <f>Entries!E411</f>
        <v>0</v>
      </c>
    </row>
    <row r="154" spans="1:3" x14ac:dyDescent="0.25">
      <c r="A154" t="str">
        <f>Entries!B412</f>
        <v>&lt;cat&gt;</v>
      </c>
      <c r="B154" t="str">
        <f>Entries!D412</f>
        <v>&lt;club&gt;</v>
      </c>
      <c r="C154">
        <f>Entries!E412</f>
        <v>0</v>
      </c>
    </row>
    <row r="155" spans="1:3" x14ac:dyDescent="0.25">
      <c r="A155" t="str">
        <f>Entries!B413</f>
        <v>&lt;cat&gt;</v>
      </c>
      <c r="B155" t="str">
        <f>Entries!D413</f>
        <v>&lt;club&gt;</v>
      </c>
      <c r="C155">
        <f>Entries!E413</f>
        <v>0</v>
      </c>
    </row>
    <row r="156" spans="1:3" x14ac:dyDescent="0.25">
      <c r="A156" t="str">
        <f>Entries!B414</f>
        <v>&lt;cat&gt;</v>
      </c>
      <c r="B156" t="str">
        <f>Entries!D414</f>
        <v>&lt;club&gt;</v>
      </c>
      <c r="C156">
        <f>Entries!E414</f>
        <v>0</v>
      </c>
    </row>
    <row r="157" spans="1:3" x14ac:dyDescent="0.25">
      <c r="A157" t="str">
        <f>Entries!B415</f>
        <v>&lt;cat&gt;</v>
      </c>
      <c r="B157" t="str">
        <f>Entries!D415</f>
        <v>&lt;club&gt;</v>
      </c>
      <c r="C157">
        <f>Entries!E415</f>
        <v>0</v>
      </c>
    </row>
    <row r="158" spans="1:3" x14ac:dyDescent="0.25">
      <c r="A158" t="str">
        <f>Entries!B416</f>
        <v>&lt;cat&gt;</v>
      </c>
      <c r="B158" t="str">
        <f>Entries!D416</f>
        <v>&lt;club&gt;</v>
      </c>
      <c r="C158">
        <f>Entries!E416</f>
        <v>0</v>
      </c>
    </row>
    <row r="159" spans="1:3" x14ac:dyDescent="0.25">
      <c r="A159" t="str">
        <f>Entries!B417</f>
        <v>&lt;cat&gt;</v>
      </c>
      <c r="B159" t="str">
        <f>Entries!D417</f>
        <v>&lt;club&gt;</v>
      </c>
      <c r="C159">
        <f>Entries!E417</f>
        <v>0</v>
      </c>
    </row>
    <row r="160" spans="1:3" x14ac:dyDescent="0.25">
      <c r="A160" t="str">
        <f>Entries!B418</f>
        <v>&lt;cat&gt;</v>
      </c>
      <c r="B160" t="str">
        <f>Entries!D418</f>
        <v>&lt;club&gt;</v>
      </c>
      <c r="C160">
        <f>Entries!E418</f>
        <v>0</v>
      </c>
    </row>
    <row r="161" spans="1:3" x14ac:dyDescent="0.25">
      <c r="A161" t="str">
        <f>Entries!B419</f>
        <v>&lt;cat&gt;</v>
      </c>
      <c r="B161" t="str">
        <f>Entries!D419</f>
        <v>&lt;club&gt;</v>
      </c>
      <c r="C161">
        <f>Entries!E419</f>
        <v>0</v>
      </c>
    </row>
    <row r="162" spans="1:3" x14ac:dyDescent="0.25">
      <c r="A162" t="str">
        <f>Entries!B420</f>
        <v>&lt;cat&gt;</v>
      </c>
      <c r="B162" t="str">
        <f>Entries!D420</f>
        <v>&lt;club&gt;</v>
      </c>
      <c r="C162">
        <f>Entries!E420</f>
        <v>0</v>
      </c>
    </row>
    <row r="163" spans="1:3" x14ac:dyDescent="0.25">
      <c r="A163" t="str">
        <f>Entries!B421</f>
        <v>&lt;cat&gt;</v>
      </c>
      <c r="B163" t="str">
        <f>Entries!D421</f>
        <v>&lt;club&gt;</v>
      </c>
      <c r="C163">
        <f>Entries!E421</f>
        <v>0</v>
      </c>
    </row>
    <row r="164" spans="1:3" x14ac:dyDescent="0.25">
      <c r="A164" t="str">
        <f>Entries!B422</f>
        <v>&lt;cat&gt;</v>
      </c>
      <c r="B164" t="str">
        <f>Entries!D422</f>
        <v>&lt;club&gt;</v>
      </c>
      <c r="C164">
        <f>Entries!E422</f>
        <v>0</v>
      </c>
    </row>
    <row r="165" spans="1:3" x14ac:dyDescent="0.25">
      <c r="A165" t="str">
        <f>Entries!B423</f>
        <v>&lt;cat&gt;</v>
      </c>
      <c r="B165" t="str">
        <f>Entries!D423</f>
        <v>&lt;club&gt;</v>
      </c>
      <c r="C165">
        <f>Entries!E423</f>
        <v>0</v>
      </c>
    </row>
    <row r="166" spans="1:3" x14ac:dyDescent="0.25">
      <c r="A166" t="str">
        <f>Entries!B424</f>
        <v>&lt;cat&gt;</v>
      </c>
      <c r="B166" t="str">
        <f>Entries!D424</f>
        <v>&lt;club&gt;</v>
      </c>
      <c r="C166">
        <f>Entries!E424</f>
        <v>0</v>
      </c>
    </row>
    <row r="167" spans="1:3" x14ac:dyDescent="0.25">
      <c r="A167" t="str">
        <f>Entries!B425</f>
        <v>&lt;cat&gt;</v>
      </c>
      <c r="B167" t="str">
        <f>Entries!D425</f>
        <v>&lt;club&gt;</v>
      </c>
      <c r="C167">
        <f>Entries!E425</f>
        <v>0</v>
      </c>
    </row>
    <row r="168" spans="1:3" x14ac:dyDescent="0.25">
      <c r="A168" t="str">
        <f>Entries!B426</f>
        <v>&lt;cat&gt;</v>
      </c>
      <c r="B168" t="str">
        <f>Entries!D426</f>
        <v>&lt;club&gt;</v>
      </c>
      <c r="C168">
        <f>Entries!E426</f>
        <v>0</v>
      </c>
    </row>
    <row r="169" spans="1:3" x14ac:dyDescent="0.25">
      <c r="A169" t="str">
        <f>Entries!B427</f>
        <v>&lt;cat&gt;</v>
      </c>
      <c r="B169" t="str">
        <f>Entries!D427</f>
        <v>&lt;club&gt;</v>
      </c>
      <c r="C169">
        <f>Entries!E427</f>
        <v>0</v>
      </c>
    </row>
    <row r="170" spans="1:3" x14ac:dyDescent="0.25">
      <c r="A170" t="str">
        <f>Entries!B428</f>
        <v>&lt;cat&gt;</v>
      </c>
      <c r="B170" t="str">
        <f>Entries!D428</f>
        <v>&lt;club&gt;</v>
      </c>
      <c r="C170">
        <f>Entries!E428</f>
        <v>0</v>
      </c>
    </row>
    <row r="171" spans="1:3" x14ac:dyDescent="0.25">
      <c r="A171" t="str">
        <f>Entries!B429</f>
        <v>&lt;cat&gt;</v>
      </c>
      <c r="B171" t="str">
        <f>Entries!D429</f>
        <v>&lt;club&gt;</v>
      </c>
      <c r="C171">
        <f>Entries!E429</f>
        <v>0</v>
      </c>
    </row>
    <row r="172" spans="1:3" x14ac:dyDescent="0.25">
      <c r="A172" t="str">
        <f>Entries!B430</f>
        <v>&lt;cat&gt;</v>
      </c>
      <c r="B172" t="str">
        <f>Entries!D430</f>
        <v>&lt;club&gt;</v>
      </c>
      <c r="C172">
        <f>Entries!E430</f>
        <v>0</v>
      </c>
    </row>
    <row r="173" spans="1:3" x14ac:dyDescent="0.25">
      <c r="A173" t="str">
        <f>Entries!B431</f>
        <v>&lt;cat&gt;</v>
      </c>
      <c r="B173" t="str">
        <f>Entries!D431</f>
        <v>&lt;club&gt;</v>
      </c>
      <c r="C173">
        <f>Entries!E431</f>
        <v>0</v>
      </c>
    </row>
    <row r="174" spans="1:3" x14ac:dyDescent="0.25">
      <c r="A174" t="str">
        <f>Entries!B432</f>
        <v>&lt;cat&gt;</v>
      </c>
      <c r="B174" t="str">
        <f>Entries!D432</f>
        <v>&lt;club&gt;</v>
      </c>
      <c r="C174">
        <f>Entries!E432</f>
        <v>0</v>
      </c>
    </row>
    <row r="175" spans="1:3" x14ac:dyDescent="0.25">
      <c r="A175" t="str">
        <f>Entries!B433</f>
        <v>&lt;cat&gt;</v>
      </c>
      <c r="B175" t="str">
        <f>Entries!D433</f>
        <v>&lt;club&gt;</v>
      </c>
      <c r="C175">
        <f>Entries!E433</f>
        <v>0</v>
      </c>
    </row>
    <row r="176" spans="1:3" x14ac:dyDescent="0.25">
      <c r="A176" t="str">
        <f>Entries!B434</f>
        <v>&lt;cat&gt;</v>
      </c>
      <c r="B176" t="str">
        <f>Entries!D434</f>
        <v>&lt;club&gt;</v>
      </c>
      <c r="C176">
        <f>Entries!E434</f>
        <v>0</v>
      </c>
    </row>
    <row r="177" spans="1:3" x14ac:dyDescent="0.25">
      <c r="A177" t="str">
        <f>Entries!B435</f>
        <v>&lt;cat&gt;</v>
      </c>
      <c r="B177" t="str">
        <f>Entries!D435</f>
        <v>&lt;club&gt;</v>
      </c>
      <c r="C177">
        <f>Entries!E435</f>
        <v>0</v>
      </c>
    </row>
    <row r="178" spans="1:3" x14ac:dyDescent="0.25">
      <c r="A178" t="str">
        <f>Entries!B436</f>
        <v>&lt;cat&gt;</v>
      </c>
      <c r="B178" t="str">
        <f>Entries!D436</f>
        <v>&lt;club&gt;</v>
      </c>
      <c r="C178">
        <f>Entries!E436</f>
        <v>0</v>
      </c>
    </row>
    <row r="179" spans="1:3" x14ac:dyDescent="0.25">
      <c r="A179" t="str">
        <f>Entries!B437</f>
        <v>&lt;cat&gt;</v>
      </c>
      <c r="B179" t="str">
        <f>Entries!D437</f>
        <v>&lt;club&gt;</v>
      </c>
      <c r="C179">
        <f>Entries!E437</f>
        <v>0</v>
      </c>
    </row>
    <row r="180" spans="1:3" x14ac:dyDescent="0.25">
      <c r="A180" t="str">
        <f>Entries!B438</f>
        <v>&lt;cat&gt;</v>
      </c>
      <c r="B180" t="str">
        <f>Entries!D438</f>
        <v>&lt;club&gt;</v>
      </c>
      <c r="C180">
        <f>Entries!E438</f>
        <v>0</v>
      </c>
    </row>
    <row r="181" spans="1:3" x14ac:dyDescent="0.25">
      <c r="A181" t="str">
        <f>Entries!B439</f>
        <v>&lt;cat&gt;</v>
      </c>
      <c r="B181" t="str">
        <f>Entries!D439</f>
        <v>&lt;club&gt;</v>
      </c>
      <c r="C181">
        <f>Entries!E439</f>
        <v>0</v>
      </c>
    </row>
    <row r="182" spans="1:3" x14ac:dyDescent="0.25">
      <c r="A182" t="str">
        <f>Entries!B440</f>
        <v>&lt;cat&gt;</v>
      </c>
      <c r="B182" t="str">
        <f>Entries!D440</f>
        <v>&lt;club&gt;</v>
      </c>
      <c r="C182">
        <f>Entries!E440</f>
        <v>0</v>
      </c>
    </row>
    <row r="183" spans="1:3" x14ac:dyDescent="0.25">
      <c r="A183" t="str">
        <f>Entries!B441</f>
        <v>&lt;cat&gt;</v>
      </c>
      <c r="B183" t="str">
        <f>Entries!D441</f>
        <v>&lt;club&gt;</v>
      </c>
      <c r="C183">
        <f>Entries!E441</f>
        <v>0</v>
      </c>
    </row>
    <row r="184" spans="1:3" x14ac:dyDescent="0.25">
      <c r="A184" t="str">
        <f>Entries!B442</f>
        <v>&lt;cat&gt;</v>
      </c>
      <c r="B184" t="str">
        <f>Entries!D442</f>
        <v>&lt;club&gt;</v>
      </c>
      <c r="C184">
        <f>Entries!E442</f>
        <v>0</v>
      </c>
    </row>
    <row r="185" spans="1:3" x14ac:dyDescent="0.25">
      <c r="A185" t="str">
        <f>Entries!B443</f>
        <v>&lt;cat&gt;</v>
      </c>
      <c r="B185" t="str">
        <f>Entries!D443</f>
        <v>&lt;club&gt;</v>
      </c>
      <c r="C185">
        <f>Entries!E443</f>
        <v>0</v>
      </c>
    </row>
    <row r="186" spans="1:3" x14ac:dyDescent="0.25">
      <c r="A186" t="str">
        <f>Entries!B444</f>
        <v>&lt;cat&gt;</v>
      </c>
      <c r="B186" t="str">
        <f>Entries!D444</f>
        <v>&lt;club&gt;</v>
      </c>
      <c r="C186">
        <f>Entries!E444</f>
        <v>0</v>
      </c>
    </row>
    <row r="187" spans="1:3" x14ac:dyDescent="0.25">
      <c r="A187" t="str">
        <f>Entries!B445</f>
        <v>&lt;cat&gt;</v>
      </c>
      <c r="B187" t="str">
        <f>Entries!D445</f>
        <v>&lt;club&gt;</v>
      </c>
      <c r="C187">
        <f>Entries!E445</f>
        <v>0</v>
      </c>
    </row>
    <row r="188" spans="1:3" x14ac:dyDescent="0.25">
      <c r="A188" t="str">
        <f>Entries!B446</f>
        <v>&lt;cat&gt;</v>
      </c>
      <c r="B188" t="str">
        <f>Entries!D446</f>
        <v>&lt;club&gt;</v>
      </c>
      <c r="C188">
        <f>Entries!E446</f>
        <v>0</v>
      </c>
    </row>
    <row r="189" spans="1:3" x14ac:dyDescent="0.25">
      <c r="A189" t="str">
        <f>Entries!B447</f>
        <v>&lt;cat&gt;</v>
      </c>
      <c r="B189" t="str">
        <f>Entries!D447</f>
        <v>&lt;club&gt;</v>
      </c>
      <c r="C189">
        <f>Entries!E447</f>
        <v>0</v>
      </c>
    </row>
    <row r="190" spans="1:3" x14ac:dyDescent="0.25">
      <c r="A190" t="str">
        <f>Entries!B448</f>
        <v>&lt;cat&gt;</v>
      </c>
      <c r="B190" t="str">
        <f>Entries!D448</f>
        <v>&lt;club&gt;</v>
      </c>
      <c r="C190">
        <f>Entries!E448</f>
        <v>0</v>
      </c>
    </row>
    <row r="191" spans="1:3" x14ac:dyDescent="0.25">
      <c r="A191" t="str">
        <f>Entries!B449</f>
        <v>&lt;cat&gt;</v>
      </c>
      <c r="B191" t="str">
        <f>Entries!D449</f>
        <v>&lt;club&gt;</v>
      </c>
      <c r="C191">
        <f>Entries!E449</f>
        <v>0</v>
      </c>
    </row>
    <row r="192" spans="1:3" x14ac:dyDescent="0.25">
      <c r="A192" t="str">
        <f>Entries!B450</f>
        <v>&lt;cat&gt;</v>
      </c>
      <c r="B192" t="str">
        <f>Entries!D450</f>
        <v>&lt;club&gt;</v>
      </c>
      <c r="C192">
        <f>Entries!E450</f>
        <v>0</v>
      </c>
    </row>
    <row r="193" spans="1:3" x14ac:dyDescent="0.25">
      <c r="A193" t="str">
        <f>Entries!B451</f>
        <v>&lt;cat&gt;</v>
      </c>
      <c r="B193" t="str">
        <f>Entries!D451</f>
        <v>&lt;club&gt;</v>
      </c>
      <c r="C193">
        <f>Entries!E451</f>
        <v>0</v>
      </c>
    </row>
    <row r="194" spans="1:3" x14ac:dyDescent="0.25">
      <c r="A194" t="str">
        <f>Entries!B452</f>
        <v>&lt;cat&gt;</v>
      </c>
      <c r="B194" t="str">
        <f>Entries!D452</f>
        <v>&lt;club&gt;</v>
      </c>
      <c r="C194">
        <f>Entries!E452</f>
        <v>0</v>
      </c>
    </row>
    <row r="195" spans="1:3" x14ac:dyDescent="0.25">
      <c r="A195" t="str">
        <f>Entries!B453</f>
        <v>&lt;cat&gt;</v>
      </c>
      <c r="B195" t="str">
        <f>Entries!D453</f>
        <v>&lt;club&gt;</v>
      </c>
      <c r="C195">
        <f>Entries!E453</f>
        <v>0</v>
      </c>
    </row>
    <row r="196" spans="1:3" x14ac:dyDescent="0.25">
      <c r="A196" t="str">
        <f>Entries!B454</f>
        <v>&lt;cat&gt;</v>
      </c>
      <c r="B196" t="str">
        <f>Entries!D454</f>
        <v>&lt;club&gt;</v>
      </c>
      <c r="C196">
        <f>Entries!E454</f>
        <v>0</v>
      </c>
    </row>
    <row r="197" spans="1:3" x14ac:dyDescent="0.25">
      <c r="A197" t="str">
        <f>Entries!B455</f>
        <v>&lt;cat&gt;</v>
      </c>
      <c r="B197" t="str">
        <f>Entries!D455</f>
        <v>&lt;club&gt;</v>
      </c>
      <c r="C197">
        <f>Entries!E455</f>
        <v>0</v>
      </c>
    </row>
    <row r="198" spans="1:3" x14ac:dyDescent="0.25">
      <c r="A198" t="str">
        <f>Entries!B456</f>
        <v>&lt;cat&gt;</v>
      </c>
      <c r="B198" t="str">
        <f>Entries!D456</f>
        <v>&lt;club&gt;</v>
      </c>
      <c r="C198">
        <f>Entries!E456</f>
        <v>0</v>
      </c>
    </row>
    <row r="199" spans="1:3" x14ac:dyDescent="0.25">
      <c r="A199" t="str">
        <f>Entries!B457</f>
        <v>&lt;cat&gt;</v>
      </c>
      <c r="B199" t="str">
        <f>Entries!D457</f>
        <v>&lt;club&gt;</v>
      </c>
      <c r="C199">
        <f>Entries!E457</f>
        <v>0</v>
      </c>
    </row>
    <row r="200" spans="1:3" x14ac:dyDescent="0.25">
      <c r="A200" t="str">
        <f>Entries!B458</f>
        <v>&lt;cat&gt;</v>
      </c>
      <c r="B200" t="str">
        <f>Entries!D458</f>
        <v>&lt;club&gt;</v>
      </c>
      <c r="C200">
        <f>Entries!E458</f>
        <v>0</v>
      </c>
    </row>
  </sheetData>
  <sortState xmlns:xlrd2="http://schemas.microsoft.com/office/spreadsheetml/2017/richdata2" ref="A1:C200">
    <sortCondition ref="A1:A200"/>
    <sortCondition ref="B1:B200"/>
    <sortCondition ref="C1:C20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36"/>
  <sheetViews>
    <sheetView showRowColHeaders="0" showZeros="0" workbookViewId="0">
      <selection activeCell="D24" sqref="D24"/>
    </sheetView>
  </sheetViews>
  <sheetFormatPr defaultRowHeight="15" x14ac:dyDescent="0.25"/>
  <cols>
    <col min="1" max="1" width="3.7109375" style="113" customWidth="1"/>
    <col min="2" max="2" width="20.7109375" style="113" customWidth="1"/>
    <col min="3" max="3" width="6.7109375" style="149" customWidth="1"/>
    <col min="4" max="4" width="9.140625" style="113"/>
    <col min="5" max="5" width="20.7109375" style="113" customWidth="1"/>
    <col min="6" max="6" width="6.7109375" style="149" customWidth="1"/>
    <col min="7" max="7" width="9.140625" style="113"/>
    <col min="8" max="8" width="20.7109375" style="113" customWidth="1"/>
    <col min="9" max="9" width="6.7109375" style="149" customWidth="1"/>
    <col min="10" max="16384" width="9.140625" style="113"/>
  </cols>
  <sheetData>
    <row r="1" spans="2:9" s="163" customFormat="1" ht="18.75" x14ac:dyDescent="0.3">
      <c r="B1" s="163" t="s">
        <v>658</v>
      </c>
      <c r="C1" s="164">
        <f>SUM(C3:C14,C16:C27)</f>
        <v>0</v>
      </c>
      <c r="E1" s="163" t="s">
        <v>657</v>
      </c>
      <c r="F1" s="164">
        <f>SUM(F3:F14,F16:F27)</f>
        <v>0</v>
      </c>
      <c r="H1" s="163" t="s">
        <v>656</v>
      </c>
      <c r="I1" s="164">
        <f>SUM(I3:I14,I16:I27)</f>
        <v>0</v>
      </c>
    </row>
    <row r="3" spans="2:9" x14ac:dyDescent="0.25">
      <c r="B3" s="194"/>
      <c r="C3" s="195">
        <f>COUNTIF(Entries!$B$259:$B$458,B3)</f>
        <v>0</v>
      </c>
      <c r="E3" s="194" t="s">
        <v>417</v>
      </c>
      <c r="F3" s="195">
        <f>COUNTIF(Entries!$B$259:$B$458,E3)</f>
        <v>0</v>
      </c>
      <c r="H3" s="194" t="s">
        <v>716</v>
      </c>
      <c r="I3" s="195">
        <f>COUNTIF(Entries!$B$259:$B$458,H3)</f>
        <v>0</v>
      </c>
    </row>
    <row r="4" spans="2:9" x14ac:dyDescent="0.25">
      <c r="B4" s="194"/>
      <c r="C4" s="195">
        <f>COUNTIF(Entries!$B$259:$B$458,B4)</f>
        <v>0</v>
      </c>
      <c r="E4" s="194" t="s">
        <v>674</v>
      </c>
      <c r="F4" s="195">
        <f>COUNTIF(Entries!$B$259:$B$458,E4)</f>
        <v>0</v>
      </c>
      <c r="H4" s="194" t="s">
        <v>714</v>
      </c>
      <c r="I4" s="195">
        <f>COUNTIF(Entries!$B$259:$B$458,H4)</f>
        <v>0</v>
      </c>
    </row>
    <row r="5" spans="2:9" x14ac:dyDescent="0.25">
      <c r="B5" s="196" t="s">
        <v>682</v>
      </c>
      <c r="C5" s="197">
        <f>COUNTIF(Entries!$B$259:$B$458,B5)</f>
        <v>0</v>
      </c>
      <c r="E5" s="196" t="s">
        <v>666</v>
      </c>
      <c r="F5" s="197">
        <f>COUNTIF(Entries!$B$259:$B$458,E5)</f>
        <v>0</v>
      </c>
      <c r="H5" s="196" t="s">
        <v>708</v>
      </c>
      <c r="I5" s="197">
        <f>COUNTIF(Entries!$B$259:$B$458,H5)</f>
        <v>0</v>
      </c>
    </row>
    <row r="6" spans="2:9" x14ac:dyDescent="0.25">
      <c r="B6" s="198"/>
      <c r="C6" s="199">
        <f>COUNTIF(Entries!$B$259:$B$458,B6)</f>
        <v>0</v>
      </c>
      <c r="E6" s="198" t="s">
        <v>660</v>
      </c>
      <c r="F6" s="199">
        <f>COUNTIF(Entries!$B$259:$B$458,E6)</f>
        <v>0</v>
      </c>
      <c r="H6" s="198" t="s">
        <v>713</v>
      </c>
      <c r="I6" s="199">
        <f>COUNTIF(Entries!$B$259:$B$458,H6)</f>
        <v>0</v>
      </c>
    </row>
    <row r="7" spans="2:9" x14ac:dyDescent="0.25">
      <c r="B7" s="196" t="s">
        <v>683</v>
      </c>
      <c r="C7" s="197">
        <f>COUNTIF(Entries!$B$259:$B$458,B7)</f>
        <v>0</v>
      </c>
      <c r="E7" s="196" t="s">
        <v>659</v>
      </c>
      <c r="F7" s="197">
        <f>COUNTIF(Entries!$B$259:$B$458,E7)</f>
        <v>0</v>
      </c>
      <c r="H7" s="196" t="s">
        <v>705</v>
      </c>
      <c r="I7" s="197">
        <f>COUNTIF(Entries!$B$259:$B$458,H7)</f>
        <v>0</v>
      </c>
    </row>
    <row r="8" spans="2:9" x14ac:dyDescent="0.25">
      <c r="B8" s="198"/>
      <c r="C8" s="199">
        <f>COUNTIF(Entries!$B$259:$B$458,B8)</f>
        <v>0</v>
      </c>
      <c r="E8" s="198" t="s">
        <v>662</v>
      </c>
      <c r="F8" s="199">
        <f>COUNTIF(Entries!$B$259:$B$458,E8)</f>
        <v>0</v>
      </c>
      <c r="H8" s="198" t="s">
        <v>715</v>
      </c>
      <c r="I8" s="199">
        <f>COUNTIF(Entries!$B$259:$B$458,H8)</f>
        <v>0</v>
      </c>
    </row>
    <row r="9" spans="2:9" x14ac:dyDescent="0.25">
      <c r="B9" s="196" t="s">
        <v>684</v>
      </c>
      <c r="C9" s="197">
        <f>COUNTIF(Entries!$B$259:$B$458,B9)</f>
        <v>0</v>
      </c>
      <c r="E9" s="196" t="s">
        <v>664</v>
      </c>
      <c r="F9" s="197">
        <f>COUNTIF(Entries!$B$259:$B$458,E9)</f>
        <v>0</v>
      </c>
      <c r="H9" s="196" t="s">
        <v>704</v>
      </c>
      <c r="I9" s="197">
        <f>COUNTIF(Entries!$B$259:$B$458,H9)</f>
        <v>0</v>
      </c>
    </row>
    <row r="10" spans="2:9" x14ac:dyDescent="0.25">
      <c r="B10" s="198"/>
      <c r="C10" s="199">
        <f>COUNTIF(Entries!$B$259:$B$458,B10)</f>
        <v>0</v>
      </c>
      <c r="E10" s="198" t="s">
        <v>665</v>
      </c>
      <c r="F10" s="199">
        <f>COUNTIF(Entries!$B$259:$B$458,E10)</f>
        <v>0</v>
      </c>
      <c r="H10" s="198" t="s">
        <v>717</v>
      </c>
      <c r="I10" s="199">
        <f>COUNTIF(Entries!$B$259:$B$458,H10)</f>
        <v>0</v>
      </c>
    </row>
    <row r="11" spans="2:9" x14ac:dyDescent="0.25">
      <c r="B11" s="196" t="s">
        <v>685</v>
      </c>
      <c r="C11" s="197">
        <f>COUNTIF(Entries!$B$259:$B$458,B11)</f>
        <v>0</v>
      </c>
      <c r="E11" s="196" t="s">
        <v>661</v>
      </c>
      <c r="F11" s="197">
        <f>COUNTIF(Entries!$B$259:$B$458,E11)</f>
        <v>0</v>
      </c>
      <c r="H11" s="196" t="s">
        <v>707</v>
      </c>
      <c r="I11" s="197">
        <f>COUNTIF(Entries!$B$259:$B$458,H11)</f>
        <v>0</v>
      </c>
    </row>
    <row r="12" spans="2:9" x14ac:dyDescent="0.25">
      <c r="B12" s="198"/>
      <c r="C12" s="199">
        <f>COUNTIF(Entries!$B$259:$B$458,B12)</f>
        <v>0</v>
      </c>
      <c r="E12" s="198" t="s">
        <v>418</v>
      </c>
      <c r="F12" s="199">
        <f>COUNTIF(Entries!$B$259:$B$458,E12)</f>
        <v>0</v>
      </c>
      <c r="H12" s="198" t="s">
        <v>724</v>
      </c>
      <c r="I12" s="199">
        <f>COUNTIF(Entries!$B$259:$B$458,H12)</f>
        <v>0</v>
      </c>
    </row>
    <row r="13" spans="2:9" s="162" customFormat="1" x14ac:dyDescent="0.25">
      <c r="B13" s="196" t="s">
        <v>686</v>
      </c>
      <c r="C13" s="197">
        <f>COUNTIF(Entries!$B$259:$B$458,B13)</f>
        <v>0</v>
      </c>
      <c r="E13" s="196" t="s">
        <v>676</v>
      </c>
      <c r="F13" s="197">
        <f>COUNTIF(Entries!$B$259:$B$458,E13)</f>
        <v>0</v>
      </c>
      <c r="H13" s="196" t="s">
        <v>706</v>
      </c>
      <c r="I13" s="197">
        <f>COUNTIF(Entries!$B$259:$B$458,H13)</f>
        <v>0</v>
      </c>
    </row>
    <row r="14" spans="2:9" s="162" customFormat="1" x14ac:dyDescent="0.25">
      <c r="B14" s="198"/>
      <c r="C14" s="199">
        <f>COUNTIF(Entries!$B$259:$B$458,B14)</f>
        <v>0</v>
      </c>
      <c r="E14" s="198" t="s">
        <v>675</v>
      </c>
      <c r="F14" s="199">
        <f>COUNTIF(Entries!$B$259:$B$458,E14)</f>
        <v>0</v>
      </c>
      <c r="H14" s="198" t="s">
        <v>726</v>
      </c>
      <c r="I14" s="199">
        <f>COUNTIF(Entries!$B$259:$B$458,H14)</f>
        <v>0</v>
      </c>
    </row>
    <row r="15" spans="2:9" x14ac:dyDescent="0.25">
      <c r="B15" s="168" t="s">
        <v>179</v>
      </c>
      <c r="C15" s="161"/>
      <c r="E15" s="168" t="s">
        <v>179</v>
      </c>
      <c r="F15" s="161"/>
      <c r="H15" s="168" t="s">
        <v>179</v>
      </c>
      <c r="I15" s="161"/>
    </row>
    <row r="16" spans="2:9" x14ac:dyDescent="0.25">
      <c r="B16" s="194"/>
      <c r="C16" s="195">
        <f>COUNTIF(Entries!$B$259:$B$458,B16)</f>
        <v>0</v>
      </c>
      <c r="E16" s="194" t="s">
        <v>419</v>
      </c>
      <c r="F16" s="195">
        <f>COUNTIF(Entries!$B$259:$B$458,E16)</f>
        <v>0</v>
      </c>
      <c r="H16" s="194" t="s">
        <v>721</v>
      </c>
      <c r="I16" s="195">
        <f>COUNTIF(Entries!$B$259:$B$458,H16)</f>
        <v>0</v>
      </c>
    </row>
    <row r="17" spans="1:10" x14ac:dyDescent="0.25">
      <c r="B17" s="194"/>
      <c r="C17" s="195">
        <f>COUNTIF(Entries!$B$259:$B$458,B17)</f>
        <v>0</v>
      </c>
      <c r="E17" s="194" t="s">
        <v>667</v>
      </c>
      <c r="F17" s="195">
        <f>COUNTIF(Entries!$B$259:$B$458,E17)</f>
        <v>0</v>
      </c>
      <c r="H17" s="194" t="s">
        <v>718</v>
      </c>
      <c r="I17" s="195">
        <f>COUNTIF(Entries!$B$259:$B$458,H17)</f>
        <v>0</v>
      </c>
    </row>
    <row r="18" spans="1:10" x14ac:dyDescent="0.25">
      <c r="B18" s="196" t="s">
        <v>687</v>
      </c>
      <c r="C18" s="197">
        <f>COUNTIF(Entries!$B$259:$B$458,B18)</f>
        <v>0</v>
      </c>
      <c r="E18" s="196" t="s">
        <v>670</v>
      </c>
      <c r="F18" s="197">
        <f>COUNTIF(Entries!$B$259:$B$458,E18)</f>
        <v>0</v>
      </c>
      <c r="H18" s="196" t="s">
        <v>709</v>
      </c>
      <c r="I18" s="197">
        <f>COUNTIF(Entries!$B$259:$B$458,H18)</f>
        <v>0</v>
      </c>
    </row>
    <row r="19" spans="1:10" x14ac:dyDescent="0.25">
      <c r="B19" s="198"/>
      <c r="C19" s="199">
        <f>COUNTIF(Entries!$B$259:$B$458,B19)</f>
        <v>0</v>
      </c>
      <c r="E19" s="198" t="s">
        <v>677</v>
      </c>
      <c r="F19" s="199">
        <f>COUNTIF(Entries!$B$259:$B$458,E19)</f>
        <v>0</v>
      </c>
      <c r="H19" s="198" t="s">
        <v>727</v>
      </c>
      <c r="I19" s="199">
        <f>COUNTIF(Entries!$B$259:$B$458,H19)</f>
        <v>0</v>
      </c>
    </row>
    <row r="20" spans="1:10" x14ac:dyDescent="0.25">
      <c r="B20" s="196" t="s">
        <v>688</v>
      </c>
      <c r="C20" s="197">
        <f>COUNTIF(Entries!$B$259:$B$458,B20)</f>
        <v>0</v>
      </c>
      <c r="E20" s="196" t="s">
        <v>671</v>
      </c>
      <c r="F20" s="197">
        <f>COUNTIF(Entries!$B$259:$B$458,E20)</f>
        <v>0</v>
      </c>
      <c r="H20" s="196" t="s">
        <v>711</v>
      </c>
      <c r="I20" s="197">
        <f>COUNTIF(Entries!$B$259:$B$458,H20)</f>
        <v>0</v>
      </c>
    </row>
    <row r="21" spans="1:10" x14ac:dyDescent="0.25">
      <c r="B21" s="198"/>
      <c r="C21" s="199">
        <f>COUNTIF(Entries!$B$259:$B$458,B21)</f>
        <v>0</v>
      </c>
      <c r="E21" s="198" t="s">
        <v>669</v>
      </c>
      <c r="F21" s="199">
        <f>COUNTIF(Entries!$B$259:$B$458,E21)</f>
        <v>0</v>
      </c>
      <c r="H21" s="198" t="s">
        <v>720</v>
      </c>
      <c r="I21" s="199">
        <f>COUNTIF(Entries!$B$259:$B$458,H21)</f>
        <v>0</v>
      </c>
    </row>
    <row r="22" spans="1:10" x14ac:dyDescent="0.25">
      <c r="B22" s="196" t="s">
        <v>689</v>
      </c>
      <c r="C22" s="197">
        <f>COUNTIF(Entries!$B$259:$B$458,B22)</f>
        <v>0</v>
      </c>
      <c r="E22" s="196" t="s">
        <v>678</v>
      </c>
      <c r="F22" s="197">
        <f>COUNTIF(Entries!$B$259:$B$458,E22)</f>
        <v>0</v>
      </c>
      <c r="H22" s="196" t="s">
        <v>722</v>
      </c>
      <c r="I22" s="197">
        <f>COUNTIF(Entries!$B$259:$B$458,H22)</f>
        <v>0</v>
      </c>
    </row>
    <row r="23" spans="1:10" x14ac:dyDescent="0.25">
      <c r="B23" s="198"/>
      <c r="C23" s="199">
        <f>COUNTIF(Entries!$B$259:$B$458,B23)</f>
        <v>0</v>
      </c>
      <c r="E23" s="198" t="s">
        <v>668</v>
      </c>
      <c r="F23" s="199">
        <f>COUNTIF(Entries!$B$259:$B$458,E23)</f>
        <v>0</v>
      </c>
      <c r="H23" s="198" t="s">
        <v>719</v>
      </c>
      <c r="I23" s="199">
        <f>COUNTIF(Entries!$B$259:$B$458,H23)</f>
        <v>0</v>
      </c>
    </row>
    <row r="24" spans="1:10" s="159" customFormat="1" x14ac:dyDescent="0.25">
      <c r="B24" s="196" t="s">
        <v>690</v>
      </c>
      <c r="C24" s="197">
        <f>COUNTIF(Entries!$B$259:$B$458,B24)</f>
        <v>0</v>
      </c>
      <c r="E24" s="196" t="s">
        <v>673</v>
      </c>
      <c r="F24" s="197">
        <f>COUNTIF(Entries!$B$259:$B$458,E24)</f>
        <v>0</v>
      </c>
      <c r="H24" s="196" t="s">
        <v>723</v>
      </c>
      <c r="I24" s="197">
        <f>COUNTIF(Entries!$B$259:$B$458,H24)</f>
        <v>0</v>
      </c>
    </row>
    <row r="25" spans="1:10" s="159" customFormat="1" x14ac:dyDescent="0.25">
      <c r="B25" s="198"/>
      <c r="C25" s="199">
        <f>COUNTIF(Entries!$B$259:$B$458,B25)</f>
        <v>0</v>
      </c>
      <c r="E25" s="198" t="s">
        <v>420</v>
      </c>
      <c r="F25" s="199">
        <f>COUNTIF(Entries!$B$259:$B$458,E25)</f>
        <v>0</v>
      </c>
      <c r="H25" s="198" t="s">
        <v>725</v>
      </c>
      <c r="I25" s="199">
        <f>COUNTIF(Entries!$B$259:$B$458,H25)</f>
        <v>0</v>
      </c>
    </row>
    <row r="26" spans="1:10" x14ac:dyDescent="0.25">
      <c r="B26" s="196" t="s">
        <v>691</v>
      </c>
      <c r="C26" s="197">
        <f>COUNTIF(Entries!$B$259:$B$458,B26)</f>
        <v>0</v>
      </c>
      <c r="E26" s="196" t="s">
        <v>679</v>
      </c>
      <c r="F26" s="197">
        <f>COUNTIF(Entries!$B$259:$B$458,E26)</f>
        <v>0</v>
      </c>
      <c r="H26" s="196" t="s">
        <v>712</v>
      </c>
      <c r="I26" s="197">
        <f>COUNTIF(Entries!$B$259:$B$458,H26)</f>
        <v>0</v>
      </c>
    </row>
    <row r="27" spans="1:10" x14ac:dyDescent="0.25">
      <c r="B27" s="198"/>
      <c r="C27" s="199">
        <f>COUNTIF(Entries!$B$259:$B$458,B27)</f>
        <v>0</v>
      </c>
      <c r="E27" s="198" t="s">
        <v>680</v>
      </c>
      <c r="F27" s="199">
        <f>COUNTIF(Entries!$B$259:$B$458,E27)</f>
        <v>0</v>
      </c>
      <c r="H27" s="198" t="s">
        <v>728</v>
      </c>
      <c r="I27" s="199">
        <f>COUNTIF(Entries!$B$259:$B$458,H27)</f>
        <v>0</v>
      </c>
    </row>
    <row r="28" spans="1:10" s="167" customFormat="1" x14ac:dyDescent="0.25">
      <c r="C28" s="160"/>
      <c r="F28" s="160"/>
      <c r="I28" s="160"/>
    </row>
    <row r="29" spans="1:10" x14ac:dyDescent="0.25">
      <c r="B29" s="158" t="s">
        <v>654</v>
      </c>
      <c r="C29" s="157">
        <f>SUM(C5,C7,C9,C11,C13,C18,C20,C22,C24,C26)</f>
        <v>0</v>
      </c>
      <c r="E29" s="158" t="s">
        <v>654</v>
      </c>
      <c r="F29" s="157">
        <f>SUM(F5,F7,F9,F11,F13,F18,F20,F22,F24,F26)</f>
        <v>0</v>
      </c>
      <c r="H29" s="158" t="s">
        <v>654</v>
      </c>
      <c r="I29" s="157">
        <f>SUM(I5,I7,I9,I11,I13,I18,I20,I22,I24,I26)</f>
        <v>0</v>
      </c>
    </row>
    <row r="30" spans="1:10" x14ac:dyDescent="0.25">
      <c r="B30" s="156" t="s">
        <v>655</v>
      </c>
      <c r="C30" s="155">
        <f>SUM(C3:C4,C6,C8,C10,C12,C14,C16:C17,C19,C21,C23,C25,C27)</f>
        <v>0</v>
      </c>
      <c r="E30" s="156" t="s">
        <v>655</v>
      </c>
      <c r="F30" s="155">
        <f>SUM(F3:F4,F6,F8,F10,F12,F14,F16:F17,F19,F21,F23,F25,F27)</f>
        <v>0</v>
      </c>
      <c r="H30" s="156" t="s">
        <v>655</v>
      </c>
      <c r="I30" s="155">
        <f>SUM(I3:I4,I6,I8,I10,I12,I14,I16:I17,I19,I21,I23,I25,I27)</f>
        <v>0</v>
      </c>
    </row>
    <row r="31" spans="1:10" x14ac:dyDescent="0.25">
      <c r="A31" s="153"/>
      <c r="B31" s="153"/>
      <c r="C31" s="154"/>
      <c r="D31" s="153"/>
      <c r="E31" s="153"/>
      <c r="F31" s="154"/>
      <c r="G31" s="153"/>
      <c r="H31" s="153"/>
      <c r="I31" s="154"/>
      <c r="J31" s="153"/>
    </row>
    <row r="32" spans="1:10" x14ac:dyDescent="0.25">
      <c r="A32" s="153"/>
      <c r="B32" s="153"/>
      <c r="C32" s="154"/>
      <c r="D32" s="153"/>
      <c r="E32" s="153"/>
      <c r="F32" s="154"/>
      <c r="G32" s="153"/>
      <c r="H32" s="153"/>
      <c r="I32" s="154"/>
      <c r="J32" s="153"/>
    </row>
    <row r="33" spans="1:10" x14ac:dyDescent="0.25">
      <c r="A33" s="153"/>
      <c r="B33" s="153"/>
      <c r="C33" s="154"/>
      <c r="D33" s="153"/>
      <c r="E33" s="153"/>
      <c r="F33" s="154"/>
      <c r="G33" s="153"/>
      <c r="H33" s="153"/>
      <c r="I33" s="154"/>
      <c r="J33" s="153"/>
    </row>
    <row r="34" spans="1:10" x14ac:dyDescent="0.25">
      <c r="A34" s="153"/>
      <c r="B34" s="153"/>
      <c r="C34" s="154"/>
      <c r="D34" s="153"/>
      <c r="E34" s="153"/>
      <c r="F34" s="154"/>
      <c r="G34" s="153"/>
      <c r="H34" s="153"/>
      <c r="I34" s="154"/>
      <c r="J34" s="153"/>
    </row>
    <row r="35" spans="1:10" x14ac:dyDescent="0.25">
      <c r="A35" s="153"/>
      <c r="B35" s="153"/>
      <c r="C35" s="154"/>
      <c r="D35" s="153"/>
      <c r="E35" s="153"/>
      <c r="F35" s="154"/>
      <c r="G35" s="153"/>
      <c r="H35" s="153"/>
      <c r="I35" s="154"/>
      <c r="J35" s="153"/>
    </row>
    <row r="36" spans="1:10" x14ac:dyDescent="0.25">
      <c r="A36" s="153"/>
      <c r="B36" s="153"/>
      <c r="C36" s="154"/>
      <c r="D36" s="153"/>
      <c r="E36" s="153"/>
      <c r="F36" s="154"/>
      <c r="G36" s="153"/>
      <c r="H36" s="153"/>
      <c r="I36" s="154"/>
      <c r="J36" s="153"/>
    </row>
  </sheetData>
  <sheetProtection password="A52F" sheet="1" objects="1" scenarios="1" selectLockedCells="1"/>
  <conditionalFormatting sqref="B3:C30">
    <cfRule type="expression" dxfId="341" priority="3">
      <formula>$C3=0</formula>
    </cfRule>
  </conditionalFormatting>
  <conditionalFormatting sqref="E3:F30">
    <cfRule type="expression" dxfId="340" priority="2">
      <formula>$F3=0</formula>
    </cfRule>
  </conditionalFormatting>
  <conditionalFormatting sqref="H3:I30">
    <cfRule type="expression" dxfId="339" priority="1">
      <formula>$I3=0</formula>
    </cfRule>
  </conditionalFormatting>
  <pageMargins left="0.7" right="0.7" top="0.75" bottom="0.75" header="0.3" footer="0.3"/>
  <pageSetup paperSize="9" scale="86"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O33"/>
  <sheetViews>
    <sheetView showRowColHeaders="0" workbookViewId="0"/>
  </sheetViews>
  <sheetFormatPr defaultRowHeight="15" x14ac:dyDescent="0.25"/>
  <cols>
    <col min="1" max="1" width="6.7109375" style="113" customWidth="1"/>
    <col min="2" max="2" width="14.7109375" style="113" customWidth="1"/>
    <col min="3" max="9" width="6.7109375" style="116" customWidth="1"/>
    <col min="10" max="10" width="6.7109375" style="187" customWidth="1"/>
    <col min="11" max="11" width="9.140625" style="113"/>
    <col min="12" max="14" width="14.7109375" style="190" customWidth="1"/>
    <col min="15" max="15" width="12.7109375" style="116" customWidth="1"/>
    <col min="16" max="16384" width="9.140625" style="113"/>
  </cols>
  <sheetData>
    <row r="1" spans="2:15" s="163" customFormat="1" ht="18.75" x14ac:dyDescent="0.3">
      <c r="C1" s="182"/>
      <c r="D1" s="182"/>
      <c r="E1" s="182"/>
      <c r="F1" s="182"/>
      <c r="G1" s="182"/>
      <c r="H1" s="182"/>
      <c r="I1" s="182"/>
      <c r="J1" s="182"/>
      <c r="L1" s="183"/>
      <c r="M1" s="183"/>
      <c r="N1" s="183"/>
      <c r="O1" s="182"/>
    </row>
    <row r="2" spans="2:15" s="162" customFormat="1" x14ac:dyDescent="0.25">
      <c r="B2" s="178"/>
      <c r="C2" s="184" t="s">
        <v>729</v>
      </c>
      <c r="D2" s="185" t="s">
        <v>730</v>
      </c>
      <c r="E2" s="185" t="s">
        <v>732</v>
      </c>
      <c r="F2" s="185" t="s">
        <v>733</v>
      </c>
      <c r="G2" s="185" t="s">
        <v>734</v>
      </c>
      <c r="H2" s="185" t="s">
        <v>735</v>
      </c>
      <c r="I2" s="186" t="s">
        <v>736</v>
      </c>
      <c r="J2" s="187"/>
      <c r="L2" s="188" t="s">
        <v>737</v>
      </c>
      <c r="M2" s="189" t="s">
        <v>738</v>
      </c>
      <c r="N2" s="189" t="s">
        <v>740</v>
      </c>
      <c r="O2" s="186"/>
    </row>
    <row r="3" spans="2:15" x14ac:dyDescent="0.25">
      <c r="B3" s="179" t="s">
        <v>64</v>
      </c>
      <c r="C3" s="200">
        <f>COUNTIFS(Entries!$D$259:$D$458,$B3,Entries!$G$259:$G$458,C$2)</f>
        <v>0</v>
      </c>
      <c r="D3" s="201">
        <f>COUNTIFS(Entries!$D$259:$D$458,$B3,Entries!$G$259:$G$458,D$2)</f>
        <v>0</v>
      </c>
      <c r="E3" s="201">
        <f>COUNTIFS(Entries!$D$259:$D$458,$B3,Entries!$G$259:$G$458,E$2)</f>
        <v>0</v>
      </c>
      <c r="F3" s="201">
        <f>COUNTIFS(Entries!$D$259:$D$458,$B3,Entries!$G$259:$G$458,F$2)</f>
        <v>0</v>
      </c>
      <c r="G3" s="201">
        <f>COUNTIFS(Entries!$D$259:$D$458,$B3,Entries!$G$259:$G$458,G$2)</f>
        <v>0</v>
      </c>
      <c r="H3" s="201">
        <f>COUNTIFS(Entries!$D$259:$D$458,$B3,Entries!$G$259:$G$458,H$2)</f>
        <v>0</v>
      </c>
      <c r="I3" s="202">
        <f>COUNTIFS(Entries!$D$259:$D$458,$B3,Entries!$G$259:$G$458,I$2)</f>
        <v>0</v>
      </c>
      <c r="J3" s="187">
        <f>SUM(C3:I3)</f>
        <v>0</v>
      </c>
      <c r="L3" s="215">
        <f>SUM(C3:F3)</f>
        <v>0</v>
      </c>
      <c r="M3" s="216">
        <f>SUM(G3:I3)</f>
        <v>0</v>
      </c>
      <c r="N3" s="217">
        <f t="shared" ref="N3:N22" si="0">L3*$L$31+M3*$M$31</f>
        <v>0</v>
      </c>
      <c r="O3" s="202" t="str">
        <f>B3</f>
        <v>AKR</v>
      </c>
    </row>
    <row r="4" spans="2:15" x14ac:dyDescent="0.25">
      <c r="B4" s="180" t="s">
        <v>693</v>
      </c>
      <c r="C4" s="203">
        <f>COUNTIFS(Entries!$D$259:$D$458,$B4,Entries!$G$259:$G$458,C$2)</f>
        <v>0</v>
      </c>
      <c r="D4" s="204">
        <f>COUNTIFS(Entries!$D$259:$D$458,$B4,Entries!$G$259:$G$458,D$2)</f>
        <v>0</v>
      </c>
      <c r="E4" s="204">
        <f>COUNTIFS(Entries!$D$259:$D$458,$B4,Entries!$G$259:$G$458,E$2)</f>
        <v>0</v>
      </c>
      <c r="F4" s="204">
        <f>COUNTIFS(Entries!$D$259:$D$458,$B4,Entries!$G$259:$G$458,F$2)</f>
        <v>0</v>
      </c>
      <c r="G4" s="204">
        <f>COUNTIFS(Entries!$D$259:$D$458,$B4,Entries!$G$259:$G$458,G$2)</f>
        <v>0</v>
      </c>
      <c r="H4" s="204">
        <f>COUNTIFS(Entries!$D$259:$D$458,$B4,Entries!$G$259:$G$458,H$2)</f>
        <v>0</v>
      </c>
      <c r="I4" s="205">
        <f>COUNTIFS(Entries!$D$259:$D$458,$B4,Entries!$G$259:$G$458,I$2)</f>
        <v>0</v>
      </c>
      <c r="J4" s="187">
        <f t="shared" ref="J4:J28" si="1">SUM(C4:I4)</f>
        <v>0</v>
      </c>
      <c r="L4" s="218">
        <f t="shared" ref="L4:L28" si="2">SUM(C4:F4)</f>
        <v>0</v>
      </c>
      <c r="M4" s="219">
        <f t="shared" ref="M4:M29" si="3">SUM(G4:I4)</f>
        <v>0</v>
      </c>
      <c r="N4" s="220">
        <f t="shared" si="0"/>
        <v>0</v>
      </c>
      <c r="O4" s="205" t="str">
        <f t="shared" ref="O4:O28" si="4">B4</f>
        <v>ARA</v>
      </c>
    </row>
    <row r="5" spans="2:15" x14ac:dyDescent="0.25">
      <c r="B5" s="180" t="s">
        <v>43</v>
      </c>
      <c r="C5" s="203">
        <f>COUNTIFS(Entries!$D$259:$D$458,$B5,Entries!$G$259:$G$458,C$2)</f>
        <v>0</v>
      </c>
      <c r="D5" s="204">
        <f>COUNTIFS(Entries!$D$259:$D$458,$B5,Entries!$G$259:$G$458,D$2)</f>
        <v>0</v>
      </c>
      <c r="E5" s="204">
        <f>COUNTIFS(Entries!$D$259:$D$458,$B5,Entries!$G$259:$G$458,E$2)</f>
        <v>0</v>
      </c>
      <c r="F5" s="204">
        <f>COUNTIFS(Entries!$D$259:$D$458,$B5,Entries!$G$259:$G$458,F$2)</f>
        <v>0</v>
      </c>
      <c r="G5" s="204">
        <f>COUNTIFS(Entries!$D$259:$D$458,$B5,Entries!$G$259:$G$458,G$2)</f>
        <v>0</v>
      </c>
      <c r="H5" s="204">
        <f>COUNTIFS(Entries!$D$259:$D$458,$B5,Entries!$G$259:$G$458,H$2)</f>
        <v>0</v>
      </c>
      <c r="I5" s="205">
        <f>COUNTIFS(Entries!$D$259:$D$458,$B5,Entries!$G$259:$G$458,I$2)</f>
        <v>0</v>
      </c>
      <c r="J5" s="187">
        <f t="shared" si="1"/>
        <v>0</v>
      </c>
      <c r="L5" s="218">
        <f t="shared" si="2"/>
        <v>0</v>
      </c>
      <c r="M5" s="219">
        <f t="shared" si="3"/>
        <v>0</v>
      </c>
      <c r="N5" s="220">
        <f t="shared" si="0"/>
        <v>0</v>
      </c>
      <c r="O5" s="205" t="str">
        <f t="shared" si="4"/>
        <v>ASW</v>
      </c>
    </row>
    <row r="6" spans="2:15" x14ac:dyDescent="0.25">
      <c r="B6" s="180" t="s">
        <v>16</v>
      </c>
      <c r="C6" s="203">
        <f>COUNTIFS(Entries!$D$259:$D$458,$B6,Entries!$G$259:$G$458,C$2)</f>
        <v>0</v>
      </c>
      <c r="D6" s="204">
        <f>COUNTIFS(Entries!$D$259:$D$458,$B6,Entries!$G$259:$G$458,D$2)</f>
        <v>0</v>
      </c>
      <c r="E6" s="204">
        <f>COUNTIFS(Entries!$D$259:$D$458,$B6,Entries!$G$259:$G$458,E$2)</f>
        <v>0</v>
      </c>
      <c r="F6" s="204">
        <f>COUNTIFS(Entries!$D$259:$D$458,$B6,Entries!$G$259:$G$458,F$2)</f>
        <v>0</v>
      </c>
      <c r="G6" s="204">
        <f>COUNTIFS(Entries!$D$259:$D$458,$B6,Entries!$G$259:$G$458,G$2)</f>
        <v>0</v>
      </c>
      <c r="H6" s="204">
        <f>COUNTIFS(Entries!$D$259:$D$458,$B6,Entries!$G$259:$G$458,H$2)</f>
        <v>0</v>
      </c>
      <c r="I6" s="205">
        <f>COUNTIFS(Entries!$D$259:$D$458,$B6,Entries!$G$259:$G$458,I$2)</f>
        <v>0</v>
      </c>
      <c r="J6" s="187">
        <f t="shared" si="1"/>
        <v>0</v>
      </c>
      <c r="L6" s="218">
        <f t="shared" si="2"/>
        <v>0</v>
      </c>
      <c r="M6" s="219">
        <f t="shared" si="3"/>
        <v>0</v>
      </c>
      <c r="N6" s="220">
        <f t="shared" si="0"/>
        <v>0</v>
      </c>
      <c r="O6" s="205" t="str">
        <f t="shared" si="4"/>
        <v>AXEL</v>
      </c>
    </row>
    <row r="7" spans="2:15" x14ac:dyDescent="0.25">
      <c r="B7" s="180" t="s">
        <v>594</v>
      </c>
      <c r="C7" s="203">
        <f>COUNTIFS(Entries!$D$259:$D$458,$B7,Entries!$G$259:$G$458,C$2)</f>
        <v>0</v>
      </c>
      <c r="D7" s="204">
        <f>COUNTIFS(Entries!$D$259:$D$458,$B7,Entries!$G$259:$G$458,D$2)</f>
        <v>0</v>
      </c>
      <c r="E7" s="204">
        <f>COUNTIFS(Entries!$D$259:$D$458,$B7,Entries!$G$259:$G$458,E$2)</f>
        <v>0</v>
      </c>
      <c r="F7" s="204">
        <f>COUNTIFS(Entries!$D$259:$D$458,$B7,Entries!$G$259:$G$458,F$2)</f>
        <v>0</v>
      </c>
      <c r="G7" s="204">
        <f>COUNTIFS(Entries!$D$259:$D$458,$B7,Entries!$G$259:$G$458,G$2)</f>
        <v>0</v>
      </c>
      <c r="H7" s="204">
        <f>COUNTIFS(Entries!$D$259:$D$458,$B7,Entries!$G$259:$G$458,H$2)</f>
        <v>0</v>
      </c>
      <c r="I7" s="205">
        <f>COUNTIFS(Entries!$D$259:$D$458,$B7,Entries!$G$259:$G$458,I$2)</f>
        <v>0</v>
      </c>
      <c r="J7" s="187">
        <f t="shared" si="1"/>
        <v>0</v>
      </c>
      <c r="L7" s="218">
        <f t="shared" si="2"/>
        <v>0</v>
      </c>
      <c r="M7" s="219">
        <f t="shared" si="3"/>
        <v>0</v>
      </c>
      <c r="N7" s="220">
        <f t="shared" si="0"/>
        <v>0</v>
      </c>
      <c r="O7" s="205" t="str">
        <f t="shared" si="4"/>
        <v>BKSC</v>
      </c>
    </row>
    <row r="8" spans="2:15" x14ac:dyDescent="0.25">
      <c r="B8" s="180" t="s">
        <v>5</v>
      </c>
      <c r="C8" s="203">
        <f>COUNTIFS(Entries!$D$259:$D$458,$B8,Entries!$G$259:$G$458,C$2)</f>
        <v>0</v>
      </c>
      <c r="D8" s="204">
        <f>COUNTIFS(Entries!$D$259:$D$458,$B8,Entries!$G$259:$G$458,D$2)</f>
        <v>0</v>
      </c>
      <c r="E8" s="204">
        <f>COUNTIFS(Entries!$D$259:$D$458,$B8,Entries!$G$259:$G$458,E$2)</f>
        <v>0</v>
      </c>
      <c r="F8" s="204">
        <f>COUNTIFS(Entries!$D$259:$D$458,$B8,Entries!$G$259:$G$458,F$2)</f>
        <v>0</v>
      </c>
      <c r="G8" s="204">
        <f>COUNTIFS(Entries!$D$259:$D$458,$B8,Entries!$G$259:$G$458,G$2)</f>
        <v>0</v>
      </c>
      <c r="H8" s="204">
        <f>COUNTIFS(Entries!$D$259:$D$458,$B8,Entries!$G$259:$G$458,H$2)</f>
        <v>0</v>
      </c>
      <c r="I8" s="205">
        <f>COUNTIFS(Entries!$D$259:$D$458,$B8,Entries!$G$259:$G$458,I$2)</f>
        <v>0</v>
      </c>
      <c r="J8" s="187">
        <f t="shared" si="1"/>
        <v>0</v>
      </c>
      <c r="L8" s="218">
        <f t="shared" si="2"/>
        <v>0</v>
      </c>
      <c r="M8" s="219">
        <f t="shared" si="3"/>
        <v>0</v>
      </c>
      <c r="N8" s="220">
        <f t="shared" si="0"/>
        <v>0</v>
      </c>
      <c r="O8" s="205" t="str">
        <f t="shared" si="4"/>
        <v>CPLA</v>
      </c>
    </row>
    <row r="9" spans="2:15" x14ac:dyDescent="0.25">
      <c r="B9" s="180" t="s">
        <v>3</v>
      </c>
      <c r="C9" s="203">
        <f>COUNTIFS(Entries!$D$259:$D$458,$B9,Entries!$G$259:$G$458,C$2)</f>
        <v>0</v>
      </c>
      <c r="D9" s="204">
        <f>COUNTIFS(Entries!$D$259:$D$458,$B9,Entries!$G$259:$G$458,D$2)</f>
        <v>0</v>
      </c>
      <c r="E9" s="204">
        <f>COUNTIFS(Entries!$D$259:$D$458,$B9,Entries!$G$259:$G$458,E$2)</f>
        <v>0</v>
      </c>
      <c r="F9" s="204">
        <f>COUNTIFS(Entries!$D$259:$D$458,$B9,Entries!$G$259:$G$458,F$2)</f>
        <v>0</v>
      </c>
      <c r="G9" s="204">
        <f>COUNTIFS(Entries!$D$259:$D$458,$B9,Entries!$G$259:$G$458,G$2)</f>
        <v>0</v>
      </c>
      <c r="H9" s="204">
        <f>COUNTIFS(Entries!$D$259:$D$458,$B9,Entries!$G$259:$G$458,H$2)</f>
        <v>0</v>
      </c>
      <c r="I9" s="205">
        <f>COUNTIFS(Entries!$D$259:$D$458,$B9,Entries!$G$259:$G$458,I$2)</f>
        <v>0</v>
      </c>
      <c r="J9" s="187">
        <f t="shared" si="1"/>
        <v>0</v>
      </c>
      <c r="L9" s="218">
        <f t="shared" si="2"/>
        <v>0</v>
      </c>
      <c r="M9" s="219">
        <f t="shared" si="3"/>
        <v>0</v>
      </c>
      <c r="N9" s="220">
        <f t="shared" si="0"/>
        <v>0</v>
      </c>
      <c r="O9" s="205" t="str">
        <f t="shared" si="4"/>
        <v>DSH</v>
      </c>
    </row>
    <row r="10" spans="2:15" x14ac:dyDescent="0.25">
      <c r="B10" s="180" t="s">
        <v>66</v>
      </c>
      <c r="C10" s="203">
        <f>COUNTIFS(Entries!$D$259:$D$458,$B10,Entries!$G$259:$G$458,C$2)</f>
        <v>0</v>
      </c>
      <c r="D10" s="204">
        <f>COUNTIFS(Entries!$D$259:$D$458,$B10,Entries!$G$259:$G$458,D$2)</f>
        <v>0</v>
      </c>
      <c r="E10" s="204">
        <f>COUNTIFS(Entries!$D$259:$D$458,$B10,Entries!$G$259:$G$458,E$2)</f>
        <v>0</v>
      </c>
      <c r="F10" s="204">
        <f>COUNTIFS(Entries!$D$259:$D$458,$B10,Entries!$G$259:$G$458,F$2)</f>
        <v>0</v>
      </c>
      <c r="G10" s="204">
        <f>COUNTIFS(Entries!$D$259:$D$458,$B10,Entries!$G$259:$G$458,G$2)</f>
        <v>0</v>
      </c>
      <c r="H10" s="204">
        <f>COUNTIFS(Entries!$D$259:$D$458,$B10,Entries!$G$259:$G$458,H$2)</f>
        <v>0</v>
      </c>
      <c r="I10" s="205">
        <f>COUNTIFS(Entries!$D$259:$D$458,$B10,Entries!$G$259:$G$458,I$2)</f>
        <v>0</v>
      </c>
      <c r="J10" s="187">
        <f t="shared" si="1"/>
        <v>0</v>
      </c>
      <c r="L10" s="218">
        <f t="shared" si="2"/>
        <v>0</v>
      </c>
      <c r="M10" s="219">
        <f t="shared" si="3"/>
        <v>0</v>
      </c>
      <c r="N10" s="220">
        <f t="shared" si="0"/>
        <v>0</v>
      </c>
      <c r="O10" s="205" t="str">
        <f t="shared" si="4"/>
        <v>FSC</v>
      </c>
    </row>
    <row r="11" spans="2:15" x14ac:dyDescent="0.25">
      <c r="B11" s="180" t="s">
        <v>4</v>
      </c>
      <c r="C11" s="203">
        <f>COUNTIFS(Entries!$D$259:$D$458,$B11,Entries!$G$259:$G$458,C$2)</f>
        <v>0</v>
      </c>
      <c r="D11" s="204">
        <f>COUNTIFS(Entries!$D$259:$D$458,$B11,Entries!$G$259:$G$458,D$2)</f>
        <v>0</v>
      </c>
      <c r="E11" s="204">
        <f>COUNTIFS(Entries!$D$259:$D$458,$B11,Entries!$G$259:$G$458,E$2)</f>
        <v>0</v>
      </c>
      <c r="F11" s="204">
        <f>COUNTIFS(Entries!$D$259:$D$458,$B11,Entries!$G$259:$G$458,F$2)</f>
        <v>0</v>
      </c>
      <c r="G11" s="204">
        <f>COUNTIFS(Entries!$D$259:$D$458,$B11,Entries!$G$259:$G$458,G$2)</f>
        <v>0</v>
      </c>
      <c r="H11" s="204">
        <f>COUNTIFS(Entries!$D$259:$D$458,$B11,Entries!$G$259:$G$458,H$2)</f>
        <v>0</v>
      </c>
      <c r="I11" s="205">
        <f>COUNTIFS(Entries!$D$259:$D$458,$B11,Entries!$G$259:$G$458,I$2)</f>
        <v>0</v>
      </c>
      <c r="J11" s="187">
        <f t="shared" si="1"/>
        <v>0</v>
      </c>
      <c r="L11" s="218">
        <f t="shared" si="2"/>
        <v>0</v>
      </c>
      <c r="M11" s="219">
        <f t="shared" si="3"/>
        <v>0</v>
      </c>
      <c r="N11" s="220">
        <f t="shared" si="0"/>
        <v>0</v>
      </c>
      <c r="O11" s="205" t="str">
        <f t="shared" si="4"/>
        <v>GSK</v>
      </c>
    </row>
    <row r="12" spans="2:15" x14ac:dyDescent="0.25">
      <c r="B12" s="180" t="s">
        <v>7</v>
      </c>
      <c r="C12" s="203">
        <f>COUNTIFS(Entries!$D$259:$D$458,$B12,Entries!$G$259:$G$458,C$2)</f>
        <v>0</v>
      </c>
      <c r="D12" s="204">
        <f>COUNTIFS(Entries!$D$259:$D$458,$B12,Entries!$G$259:$G$458,D$2)</f>
        <v>0</v>
      </c>
      <c r="E12" s="204">
        <f>COUNTIFS(Entries!$D$259:$D$458,$B12,Entries!$G$259:$G$458,E$2)</f>
        <v>0</v>
      </c>
      <c r="F12" s="204">
        <f>COUNTIFS(Entries!$D$259:$D$458,$B12,Entries!$G$259:$G$458,F$2)</f>
        <v>0</v>
      </c>
      <c r="G12" s="204">
        <f>COUNTIFS(Entries!$D$259:$D$458,$B12,Entries!$G$259:$G$458,G$2)</f>
        <v>0</v>
      </c>
      <c r="H12" s="204">
        <f>COUNTIFS(Entries!$D$259:$D$458,$B12,Entries!$G$259:$G$458,H$2)</f>
        <v>0</v>
      </c>
      <c r="I12" s="205">
        <f>COUNTIFS(Entries!$D$259:$D$458,$B12,Entries!$G$259:$G$458,I$2)</f>
        <v>0</v>
      </c>
      <c r="J12" s="187">
        <f t="shared" si="1"/>
        <v>0</v>
      </c>
      <c r="L12" s="218">
        <f t="shared" si="2"/>
        <v>0</v>
      </c>
      <c r="M12" s="219">
        <f t="shared" si="3"/>
        <v>0</v>
      </c>
      <c r="N12" s="220">
        <f t="shared" si="0"/>
        <v>0</v>
      </c>
      <c r="O12" s="205" t="str">
        <f t="shared" si="4"/>
        <v>HSK</v>
      </c>
    </row>
    <row r="13" spans="2:15" x14ac:dyDescent="0.25">
      <c r="B13" s="180" t="s">
        <v>6</v>
      </c>
      <c r="C13" s="203">
        <f>COUNTIFS(Entries!$D$259:$D$458,$B13,Entries!$G$259:$G$458,C$2)</f>
        <v>0</v>
      </c>
      <c r="D13" s="204">
        <f>COUNTIFS(Entries!$D$259:$D$458,$B13,Entries!$G$259:$G$458,D$2)</f>
        <v>0</v>
      </c>
      <c r="E13" s="204">
        <f>COUNTIFS(Entries!$D$259:$D$458,$B13,Entries!$G$259:$G$458,E$2)</f>
        <v>0</v>
      </c>
      <c r="F13" s="204">
        <f>COUNTIFS(Entries!$D$259:$D$458,$B13,Entries!$G$259:$G$458,F$2)</f>
        <v>0</v>
      </c>
      <c r="G13" s="204">
        <f>COUNTIFS(Entries!$D$259:$D$458,$B13,Entries!$G$259:$G$458,G$2)</f>
        <v>0</v>
      </c>
      <c r="H13" s="204">
        <f>COUNTIFS(Entries!$D$259:$D$458,$B13,Entries!$G$259:$G$458,H$2)</f>
        <v>0</v>
      </c>
      <c r="I13" s="205">
        <f>COUNTIFS(Entries!$D$259:$D$458,$B13,Entries!$G$259:$G$458,I$2)</f>
        <v>0</v>
      </c>
      <c r="J13" s="187">
        <f t="shared" si="1"/>
        <v>0</v>
      </c>
      <c r="L13" s="218">
        <f t="shared" si="2"/>
        <v>0</v>
      </c>
      <c r="M13" s="219">
        <f t="shared" si="3"/>
        <v>0</v>
      </c>
      <c r="N13" s="220">
        <f t="shared" si="0"/>
        <v>0</v>
      </c>
      <c r="O13" s="205" t="str">
        <f t="shared" si="4"/>
        <v>KHL</v>
      </c>
    </row>
    <row r="14" spans="2:15" x14ac:dyDescent="0.25">
      <c r="B14" s="180" t="s">
        <v>48</v>
      </c>
      <c r="C14" s="203">
        <f>COUNTIFS(Entries!$D$259:$D$458,$B14,Entries!$G$259:$G$458,C$2)</f>
        <v>0</v>
      </c>
      <c r="D14" s="204">
        <f>COUNTIFS(Entries!$D$259:$D$458,$B14,Entries!$G$259:$G$458,D$2)</f>
        <v>0</v>
      </c>
      <c r="E14" s="204">
        <f>COUNTIFS(Entries!$D$259:$D$458,$B14,Entries!$G$259:$G$458,E$2)</f>
        <v>0</v>
      </c>
      <c r="F14" s="204">
        <f>COUNTIFS(Entries!$D$259:$D$458,$B14,Entries!$G$259:$G$458,F$2)</f>
        <v>0</v>
      </c>
      <c r="G14" s="204">
        <f>COUNTIFS(Entries!$D$259:$D$458,$B14,Entries!$G$259:$G$458,G$2)</f>
        <v>0</v>
      </c>
      <c r="H14" s="204">
        <f>COUNTIFS(Entries!$D$259:$D$458,$B14,Entries!$G$259:$G$458,H$2)</f>
        <v>0</v>
      </c>
      <c r="I14" s="205">
        <f>COUNTIFS(Entries!$D$259:$D$458,$B14,Entries!$G$259:$G$458,I$2)</f>
        <v>0</v>
      </c>
      <c r="J14" s="187">
        <f t="shared" si="1"/>
        <v>0</v>
      </c>
      <c r="L14" s="218">
        <f t="shared" si="2"/>
        <v>0</v>
      </c>
      <c r="M14" s="219">
        <f t="shared" si="3"/>
        <v>0</v>
      </c>
      <c r="N14" s="220">
        <f t="shared" si="0"/>
        <v>0</v>
      </c>
      <c r="O14" s="205" t="str">
        <f t="shared" si="4"/>
        <v>KHM</v>
      </c>
    </row>
    <row r="15" spans="2:15" x14ac:dyDescent="0.25">
      <c r="B15" s="180" t="s">
        <v>31</v>
      </c>
      <c r="C15" s="203">
        <f>COUNTIFS(Entries!$D$259:$D$458,$B15,Entries!$G$259:$G$458,C$2)</f>
        <v>0</v>
      </c>
      <c r="D15" s="204">
        <f>COUNTIFS(Entries!$D$259:$D$458,$B15,Entries!$G$259:$G$458,D$2)</f>
        <v>0</v>
      </c>
      <c r="E15" s="204">
        <f>COUNTIFS(Entries!$D$259:$D$458,$B15,Entries!$G$259:$G$458,E$2)</f>
        <v>0</v>
      </c>
      <c r="F15" s="204">
        <f>COUNTIFS(Entries!$D$259:$D$458,$B15,Entries!$G$259:$G$458,F$2)</f>
        <v>0</v>
      </c>
      <c r="G15" s="204">
        <f>COUNTIFS(Entries!$D$259:$D$458,$B15,Entries!$G$259:$G$458,G$2)</f>
        <v>0</v>
      </c>
      <c r="H15" s="204">
        <f>COUNTIFS(Entries!$D$259:$D$458,$B15,Entries!$G$259:$G$458,H$2)</f>
        <v>0</v>
      </c>
      <c r="I15" s="205">
        <f>COUNTIFS(Entries!$D$259:$D$458,$B15,Entries!$G$259:$G$458,I$2)</f>
        <v>0</v>
      </c>
      <c r="J15" s="187">
        <f t="shared" si="1"/>
        <v>0</v>
      </c>
      <c r="L15" s="218">
        <f t="shared" si="2"/>
        <v>0</v>
      </c>
      <c r="M15" s="219">
        <f t="shared" si="3"/>
        <v>0</v>
      </c>
      <c r="N15" s="220">
        <f t="shared" si="0"/>
        <v>0</v>
      </c>
      <c r="O15" s="205" t="str">
        <f t="shared" si="4"/>
        <v>KNH</v>
      </c>
    </row>
    <row r="16" spans="2:15" x14ac:dyDescent="0.25">
      <c r="B16" s="180" t="s">
        <v>2</v>
      </c>
      <c r="C16" s="203">
        <f>COUNTIFS(Entries!$D$259:$D$458,$B16,Entries!$G$259:$G$458,C$2)</f>
        <v>0</v>
      </c>
      <c r="D16" s="204">
        <f>COUNTIFS(Entries!$D$259:$D$458,$B16,Entries!$G$259:$G$458,D$2)</f>
        <v>0</v>
      </c>
      <c r="E16" s="204">
        <f>COUNTIFS(Entries!$D$259:$D$458,$B16,Entries!$G$259:$G$458,E$2)</f>
        <v>0</v>
      </c>
      <c r="F16" s="204">
        <f>COUNTIFS(Entries!$D$259:$D$458,$B16,Entries!$G$259:$G$458,F$2)</f>
        <v>0</v>
      </c>
      <c r="G16" s="204">
        <f>COUNTIFS(Entries!$D$259:$D$458,$B16,Entries!$G$259:$G$458,G$2)</f>
        <v>0</v>
      </c>
      <c r="H16" s="204">
        <f>COUNTIFS(Entries!$D$259:$D$458,$B16,Entries!$G$259:$G$458,H$2)</f>
        <v>0</v>
      </c>
      <c r="I16" s="205">
        <f>COUNTIFS(Entries!$D$259:$D$458,$B16,Entries!$G$259:$G$458,I$2)</f>
        <v>0</v>
      </c>
      <c r="J16" s="187">
        <f t="shared" si="1"/>
        <v>0</v>
      </c>
      <c r="L16" s="218">
        <f t="shared" si="2"/>
        <v>0</v>
      </c>
      <c r="M16" s="219">
        <f t="shared" si="3"/>
        <v>0</v>
      </c>
      <c r="N16" s="220">
        <f t="shared" si="0"/>
        <v>0</v>
      </c>
      <c r="O16" s="205" t="str">
        <f t="shared" si="4"/>
        <v>KPL</v>
      </c>
    </row>
    <row r="17" spans="2:15" x14ac:dyDescent="0.25">
      <c r="B17" s="180" t="s">
        <v>28</v>
      </c>
      <c r="C17" s="203">
        <f>COUNTIFS(Entries!$D$259:$D$458,$B17,Entries!$G$259:$G$458,C$2)</f>
        <v>0</v>
      </c>
      <c r="D17" s="204">
        <f>COUNTIFS(Entries!$D$259:$D$458,$B17,Entries!$G$259:$G$458,D$2)</f>
        <v>0</v>
      </c>
      <c r="E17" s="204">
        <f>COUNTIFS(Entries!$D$259:$D$458,$B17,Entries!$G$259:$G$458,E$2)</f>
        <v>0</v>
      </c>
      <c r="F17" s="204">
        <f>COUNTIFS(Entries!$D$259:$D$458,$B17,Entries!$G$259:$G$458,F$2)</f>
        <v>0</v>
      </c>
      <c r="G17" s="204">
        <f>COUNTIFS(Entries!$D$259:$D$458,$B17,Entries!$G$259:$G$458,G$2)</f>
        <v>0</v>
      </c>
      <c r="H17" s="204">
        <f>COUNTIFS(Entries!$D$259:$D$458,$B17,Entries!$G$259:$G$458,H$2)</f>
        <v>0</v>
      </c>
      <c r="I17" s="205">
        <f>COUNTIFS(Entries!$D$259:$D$458,$B17,Entries!$G$259:$G$458,I$2)</f>
        <v>0</v>
      </c>
      <c r="J17" s="187">
        <f t="shared" si="1"/>
        <v>0</v>
      </c>
      <c r="L17" s="218">
        <f t="shared" si="2"/>
        <v>0</v>
      </c>
      <c r="M17" s="219">
        <f t="shared" si="3"/>
        <v>0</v>
      </c>
      <c r="N17" s="220">
        <f t="shared" si="0"/>
        <v>0</v>
      </c>
      <c r="O17" s="205" t="str">
        <f t="shared" si="4"/>
        <v>KRE</v>
      </c>
    </row>
    <row r="18" spans="2:15" x14ac:dyDescent="0.25">
      <c r="B18" s="180" t="s">
        <v>9</v>
      </c>
      <c r="C18" s="203">
        <f>COUNTIFS(Entries!$D$259:$D$458,$B18,Entries!$G$259:$G$458,C$2)</f>
        <v>0</v>
      </c>
      <c r="D18" s="204">
        <f>COUNTIFS(Entries!$D$259:$D$458,$B18,Entries!$G$259:$G$458,D$2)</f>
        <v>0</v>
      </c>
      <c r="E18" s="204">
        <f>COUNTIFS(Entries!$D$259:$D$458,$B18,Entries!$G$259:$G$458,E$2)</f>
        <v>0</v>
      </c>
      <c r="F18" s="204">
        <f>COUNTIFS(Entries!$D$259:$D$458,$B18,Entries!$G$259:$G$458,F$2)</f>
        <v>0</v>
      </c>
      <c r="G18" s="204">
        <f>COUNTIFS(Entries!$D$259:$D$458,$B18,Entries!$G$259:$G$458,G$2)</f>
        <v>0</v>
      </c>
      <c r="H18" s="204">
        <f>COUNTIFS(Entries!$D$259:$D$458,$B18,Entries!$G$259:$G$458,H$2)</f>
        <v>0</v>
      </c>
      <c r="I18" s="205">
        <f>COUNTIFS(Entries!$D$259:$D$458,$B18,Entries!$G$259:$G$458,I$2)</f>
        <v>0</v>
      </c>
      <c r="J18" s="187">
        <f t="shared" si="1"/>
        <v>0</v>
      </c>
      <c r="L18" s="218">
        <f t="shared" si="2"/>
        <v>0</v>
      </c>
      <c r="M18" s="219">
        <f t="shared" si="3"/>
        <v>0</v>
      </c>
      <c r="N18" s="220">
        <f t="shared" si="0"/>
        <v>0</v>
      </c>
      <c r="O18" s="205" t="str">
        <f t="shared" si="4"/>
        <v>NLL</v>
      </c>
    </row>
    <row r="19" spans="2:15" x14ac:dyDescent="0.25">
      <c r="B19" s="180" t="s">
        <v>8</v>
      </c>
      <c r="C19" s="203">
        <f>COUNTIFS(Entries!$D$259:$D$458,$B19,Entries!$G$259:$G$458,C$2)</f>
        <v>0</v>
      </c>
      <c r="D19" s="204">
        <f>COUNTIFS(Entries!$D$259:$D$458,$B19,Entries!$G$259:$G$458,D$2)</f>
        <v>0</v>
      </c>
      <c r="E19" s="204">
        <f>COUNTIFS(Entries!$D$259:$D$458,$B19,Entries!$G$259:$G$458,E$2)</f>
        <v>0</v>
      </c>
      <c r="F19" s="204">
        <f>COUNTIFS(Entries!$D$259:$D$458,$B19,Entries!$G$259:$G$458,F$2)</f>
        <v>0</v>
      </c>
      <c r="G19" s="204">
        <f>COUNTIFS(Entries!$D$259:$D$458,$B19,Entries!$G$259:$G$458,G$2)</f>
        <v>0</v>
      </c>
      <c r="H19" s="204">
        <f>COUNTIFS(Entries!$D$259:$D$458,$B19,Entries!$G$259:$G$458,H$2)</f>
        <v>0</v>
      </c>
      <c r="I19" s="205">
        <f>COUNTIFS(Entries!$D$259:$D$458,$B19,Entries!$G$259:$G$458,I$2)</f>
        <v>0</v>
      </c>
      <c r="J19" s="187">
        <f t="shared" si="1"/>
        <v>0</v>
      </c>
      <c r="L19" s="218">
        <f t="shared" si="2"/>
        <v>0</v>
      </c>
      <c r="M19" s="219">
        <f t="shared" si="3"/>
        <v>0</v>
      </c>
      <c r="N19" s="220">
        <f t="shared" si="0"/>
        <v>0</v>
      </c>
      <c r="O19" s="205" t="str">
        <f t="shared" si="4"/>
        <v>NOT</v>
      </c>
    </row>
    <row r="20" spans="2:15" x14ac:dyDescent="0.25">
      <c r="B20" s="180" t="s">
        <v>17</v>
      </c>
      <c r="C20" s="203">
        <f>COUNTIFS(Entries!$D$259:$D$458,$B20,Entries!$G$259:$G$458,C$2)</f>
        <v>0</v>
      </c>
      <c r="D20" s="204">
        <f>COUNTIFS(Entries!$D$259:$D$458,$B20,Entries!$G$259:$G$458,D$2)</f>
        <v>0</v>
      </c>
      <c r="E20" s="204">
        <f>COUNTIFS(Entries!$D$259:$D$458,$B20,Entries!$G$259:$G$458,E$2)</f>
        <v>0</v>
      </c>
      <c r="F20" s="204">
        <f>COUNTIFS(Entries!$D$259:$D$458,$B20,Entries!$G$259:$G$458,F$2)</f>
        <v>0</v>
      </c>
      <c r="G20" s="204">
        <f>COUNTIFS(Entries!$D$259:$D$458,$B20,Entries!$G$259:$G$458,G$2)</f>
        <v>0</v>
      </c>
      <c r="H20" s="204">
        <f>COUNTIFS(Entries!$D$259:$D$458,$B20,Entries!$G$259:$G$458,H$2)</f>
        <v>0</v>
      </c>
      <c r="I20" s="205">
        <f>COUNTIFS(Entries!$D$259:$D$458,$B20,Entries!$G$259:$G$458,I$2)</f>
        <v>0</v>
      </c>
      <c r="J20" s="187">
        <f t="shared" si="1"/>
        <v>0</v>
      </c>
      <c r="L20" s="218">
        <f t="shared" si="2"/>
        <v>0</v>
      </c>
      <c r="M20" s="219">
        <f t="shared" si="3"/>
        <v>0</v>
      </c>
      <c r="N20" s="220">
        <f t="shared" si="0"/>
        <v>0</v>
      </c>
      <c r="O20" s="205" t="str">
        <f t="shared" si="4"/>
        <v>PLC</v>
      </c>
    </row>
    <row r="21" spans="2:15" x14ac:dyDescent="0.25">
      <c r="B21" s="180" t="s">
        <v>172</v>
      </c>
      <c r="C21" s="203">
        <f>COUNTIFS(Entries!$D$259:$D$458,$B21,Entries!$G$259:$G$458,C$2)</f>
        <v>0</v>
      </c>
      <c r="D21" s="204">
        <f>COUNTIFS(Entries!$D$259:$D$458,$B21,Entries!$G$259:$G$458,D$2)</f>
        <v>0</v>
      </c>
      <c r="E21" s="204">
        <f>COUNTIFS(Entries!$D$259:$D$458,$B21,Entries!$G$259:$G$458,E$2)</f>
        <v>0</v>
      </c>
      <c r="F21" s="204">
        <f>COUNTIFS(Entries!$D$259:$D$458,$B21,Entries!$G$259:$G$458,F$2)</f>
        <v>0</v>
      </c>
      <c r="G21" s="204">
        <f>COUNTIFS(Entries!$D$259:$D$458,$B21,Entries!$G$259:$G$458,G$2)</f>
        <v>0</v>
      </c>
      <c r="H21" s="204">
        <f>COUNTIFS(Entries!$D$259:$D$458,$B21,Entries!$G$259:$G$458,H$2)</f>
        <v>0</v>
      </c>
      <c r="I21" s="205">
        <f>COUNTIFS(Entries!$D$259:$D$458,$B21,Entries!$G$259:$G$458,I$2)</f>
        <v>0</v>
      </c>
      <c r="J21" s="187">
        <f t="shared" si="1"/>
        <v>0</v>
      </c>
      <c r="L21" s="218">
        <f t="shared" si="2"/>
        <v>0</v>
      </c>
      <c r="M21" s="219">
        <f t="shared" si="3"/>
        <v>0</v>
      </c>
      <c r="N21" s="220">
        <f t="shared" si="0"/>
        <v>0</v>
      </c>
      <c r="O21" s="205" t="str">
        <f t="shared" si="4"/>
        <v>RBI</v>
      </c>
    </row>
    <row r="22" spans="2:15" x14ac:dyDescent="0.25">
      <c r="B22" s="181" t="s">
        <v>34</v>
      </c>
      <c r="C22" s="206">
        <f>COUNTIFS(Entries!$D$259:$D$458,$B22,Entries!$G$259:$G$458,C$2)</f>
        <v>0</v>
      </c>
      <c r="D22" s="207">
        <f>COUNTIFS(Entries!$D$259:$D$458,$B22,Entries!$G$259:$G$458,D$2)</f>
        <v>0</v>
      </c>
      <c r="E22" s="207">
        <f>COUNTIFS(Entries!$D$259:$D$458,$B22,Entries!$G$259:$G$458,E$2)</f>
        <v>0</v>
      </c>
      <c r="F22" s="207">
        <f>COUNTIFS(Entries!$D$259:$D$458,$B22,Entries!$G$259:$G$458,F$2)</f>
        <v>0</v>
      </c>
      <c r="G22" s="207">
        <f>COUNTIFS(Entries!$D$259:$D$458,$B22,Entries!$G$259:$G$458,G$2)</f>
        <v>0</v>
      </c>
      <c r="H22" s="207">
        <f>COUNTIFS(Entries!$D$259:$D$458,$B22,Entries!$G$259:$G$458,H$2)</f>
        <v>0</v>
      </c>
      <c r="I22" s="208">
        <f>COUNTIFS(Entries!$D$259:$D$458,$B22,Entries!$G$259:$G$458,I$2)</f>
        <v>0</v>
      </c>
      <c r="J22" s="187">
        <f t="shared" ref="J22:J25" si="5">SUM(C22:I22)</f>
        <v>0</v>
      </c>
      <c r="L22" s="221">
        <f t="shared" ref="L22:L27" si="6">SUM(C22:F22)</f>
        <v>0</v>
      </c>
      <c r="M22" s="222">
        <f t="shared" ref="M22:M27" si="7">SUM(G22:I22)</f>
        <v>0</v>
      </c>
      <c r="N22" s="223">
        <f t="shared" si="0"/>
        <v>0</v>
      </c>
      <c r="O22" s="208" t="str">
        <f t="shared" ref="O22:O27" si="8">B22</f>
        <v>TSC</v>
      </c>
    </row>
    <row r="23" spans="2:15" ht="3.95" customHeight="1" x14ac:dyDescent="0.25">
      <c r="B23" s="177"/>
      <c r="N23" s="191"/>
    </row>
    <row r="24" spans="2:15" x14ac:dyDescent="0.25">
      <c r="B24" s="211" t="s">
        <v>589</v>
      </c>
      <c r="C24" s="209">
        <f>COUNTIFS(Entries!$D$259:$D$458,$B24,Entries!$G$259:$G$458,C$2)</f>
        <v>0</v>
      </c>
      <c r="D24" s="209">
        <f>COUNTIFS(Entries!$D$259:$D$458,$B24,Entries!$G$259:$G$458,D$2)</f>
        <v>0</v>
      </c>
      <c r="E24" s="209">
        <f>COUNTIFS(Entries!$D$259:$D$458,$B24,Entries!$G$259:$G$458,E$2)</f>
        <v>0</v>
      </c>
      <c r="F24" s="209">
        <f>COUNTIFS(Entries!$D$259:$D$458,$B24,Entries!$G$259:$G$458,F$2)</f>
        <v>0</v>
      </c>
      <c r="G24" s="209">
        <f>COUNTIFS(Entries!$D$259:$D$458,$B24,Entries!$G$259:$G$458,G$2)</f>
        <v>0</v>
      </c>
      <c r="H24" s="209">
        <f>COUNTIFS(Entries!$D$259:$D$458,$B24,Entries!$G$259:$G$458,H$2)</f>
        <v>0</v>
      </c>
      <c r="I24" s="210">
        <f>COUNTIFS(Entries!$D$259:$D$458,$B24,Entries!$G$259:$G$458,I$2)</f>
        <v>0</v>
      </c>
      <c r="J24" s="187">
        <f t="shared" si="5"/>
        <v>0</v>
      </c>
      <c r="L24" s="224">
        <f t="shared" si="6"/>
        <v>0</v>
      </c>
      <c r="M24" s="225">
        <f t="shared" si="7"/>
        <v>0</v>
      </c>
      <c r="N24" s="226">
        <f>L24*$L$31+M24*$M$31</f>
        <v>0</v>
      </c>
      <c r="O24" s="210" t="str">
        <f t="shared" si="8"/>
        <v>WKC (NED)</v>
      </c>
    </row>
    <row r="25" spans="2:15" x14ac:dyDescent="0.25">
      <c r="B25" s="212" t="s">
        <v>741</v>
      </c>
      <c r="C25" s="204">
        <f>COUNTIFS(Entries!$D$259:$D$458,$B25,Entries!$G$259:$G$458,C$2)</f>
        <v>0</v>
      </c>
      <c r="D25" s="204">
        <f>COUNTIFS(Entries!$D$259:$D$458,$B25,Entries!$G$259:$G$458,D$2)</f>
        <v>0</v>
      </c>
      <c r="E25" s="204">
        <f>COUNTIFS(Entries!$D$259:$D$458,$B25,Entries!$G$259:$G$458,E$2)</f>
        <v>0</v>
      </c>
      <c r="F25" s="204">
        <f>COUNTIFS(Entries!$D$259:$D$458,$B25,Entries!$G$259:$G$458,F$2)</f>
        <v>0</v>
      </c>
      <c r="G25" s="204">
        <f>COUNTIFS(Entries!$D$259:$D$458,$B25,Entries!$G$259:$G$458,G$2)</f>
        <v>0</v>
      </c>
      <c r="H25" s="204">
        <f>COUNTIFS(Entries!$D$259:$D$458,$B25,Entries!$G$259:$G$458,H$2)</f>
        <v>0</v>
      </c>
      <c r="I25" s="205">
        <f>COUNTIFS(Entries!$D$259:$D$458,$B25,Entries!$G$259:$G$458,I$2)</f>
        <v>0</v>
      </c>
      <c r="J25" s="187">
        <f t="shared" si="5"/>
        <v>0</v>
      </c>
      <c r="L25" s="218">
        <f t="shared" si="6"/>
        <v>0</v>
      </c>
      <c r="M25" s="219">
        <f t="shared" si="7"/>
        <v>0</v>
      </c>
      <c r="N25" s="220">
        <f>L25*$L$31+M25*$M$31</f>
        <v>0</v>
      </c>
      <c r="O25" s="205" t="str">
        <f t="shared" si="8"/>
        <v>KCT (NED)</v>
      </c>
    </row>
    <row r="26" spans="2:15" x14ac:dyDescent="0.25">
      <c r="B26" s="212"/>
      <c r="C26" s="204">
        <f>COUNTIFS(Entries!$D$259:$D$458,$B26,Entries!$G$259:$G$458,C$2)</f>
        <v>0</v>
      </c>
      <c r="D26" s="204">
        <f>COUNTIFS(Entries!$D$259:$D$458,$B26,Entries!$G$259:$G$458,D$2)</f>
        <v>0</v>
      </c>
      <c r="E26" s="204">
        <f>COUNTIFS(Entries!$D$259:$D$458,$B26,Entries!$G$259:$G$458,E$2)</f>
        <v>0</v>
      </c>
      <c r="F26" s="204">
        <f>COUNTIFS(Entries!$D$259:$D$458,$B26,Entries!$G$259:$G$458,F$2)</f>
        <v>0</v>
      </c>
      <c r="G26" s="204">
        <f>COUNTIFS(Entries!$D$259:$D$458,$B26,Entries!$G$259:$G$458,G$2)</f>
        <v>0</v>
      </c>
      <c r="H26" s="204">
        <f>COUNTIFS(Entries!$D$259:$D$458,$B26,Entries!$G$259:$G$458,H$2)</f>
        <v>0</v>
      </c>
      <c r="I26" s="205">
        <f>COUNTIFS(Entries!$D$259:$D$458,$B26,Entries!$G$259:$G$458,I$2)</f>
        <v>0</v>
      </c>
      <c r="J26" s="187">
        <f t="shared" ref="J26:J27" si="9">SUM(C26:I26)</f>
        <v>0</v>
      </c>
      <c r="L26" s="218">
        <f t="shared" si="6"/>
        <v>0</v>
      </c>
      <c r="M26" s="219">
        <f t="shared" si="7"/>
        <v>0</v>
      </c>
      <c r="N26" s="220">
        <f>L26*$L$31+M26*$M$31</f>
        <v>0</v>
      </c>
      <c r="O26" s="205">
        <f t="shared" si="8"/>
        <v>0</v>
      </c>
    </row>
    <row r="27" spans="2:15" x14ac:dyDescent="0.25">
      <c r="B27" s="212"/>
      <c r="C27" s="204">
        <f>COUNTIFS(Entries!$D$259:$D$458,$B27,Entries!$G$259:$G$458,C$2)</f>
        <v>0</v>
      </c>
      <c r="D27" s="204">
        <f>COUNTIFS(Entries!$D$259:$D$458,$B27,Entries!$G$259:$G$458,D$2)</f>
        <v>0</v>
      </c>
      <c r="E27" s="204">
        <f>COUNTIFS(Entries!$D$259:$D$458,$B27,Entries!$G$259:$G$458,E$2)</f>
        <v>0</v>
      </c>
      <c r="F27" s="204">
        <f>COUNTIFS(Entries!$D$259:$D$458,$B27,Entries!$G$259:$G$458,F$2)</f>
        <v>0</v>
      </c>
      <c r="G27" s="204">
        <f>COUNTIFS(Entries!$D$259:$D$458,$B27,Entries!$G$259:$G$458,G$2)</f>
        <v>0</v>
      </c>
      <c r="H27" s="204">
        <f>COUNTIFS(Entries!$D$259:$D$458,$B27,Entries!$G$259:$G$458,H$2)</f>
        <v>0</v>
      </c>
      <c r="I27" s="205">
        <f>COUNTIFS(Entries!$D$259:$D$458,$B27,Entries!$G$259:$G$458,I$2)</f>
        <v>0</v>
      </c>
      <c r="J27" s="187">
        <f t="shared" si="9"/>
        <v>0</v>
      </c>
      <c r="L27" s="218">
        <f t="shared" si="6"/>
        <v>0</v>
      </c>
      <c r="M27" s="219">
        <f t="shared" si="7"/>
        <v>0</v>
      </c>
      <c r="N27" s="220">
        <f>L27*$L$31+M27*$M$31</f>
        <v>0</v>
      </c>
      <c r="O27" s="205">
        <f t="shared" si="8"/>
        <v>0</v>
      </c>
    </row>
    <row r="28" spans="2:15" x14ac:dyDescent="0.25">
      <c r="B28" s="213"/>
      <c r="C28" s="207">
        <f>COUNTIFS(Entries!$D$259:$D$458,$B28,Entries!$G$259:$G$458,C$2)</f>
        <v>0</v>
      </c>
      <c r="D28" s="207">
        <f>COUNTIFS(Entries!$D$259:$D$458,$B28,Entries!$G$259:$G$458,D$2)</f>
        <v>0</v>
      </c>
      <c r="E28" s="207">
        <f>COUNTIFS(Entries!$D$259:$D$458,$B28,Entries!$G$259:$G$458,E$2)</f>
        <v>0</v>
      </c>
      <c r="F28" s="207">
        <f>COUNTIFS(Entries!$D$259:$D$458,$B28,Entries!$G$259:$G$458,F$2)</f>
        <v>0</v>
      </c>
      <c r="G28" s="207">
        <f>COUNTIFS(Entries!$D$259:$D$458,$B28,Entries!$G$259:$G$458,G$2)</f>
        <v>0</v>
      </c>
      <c r="H28" s="207">
        <f>COUNTIFS(Entries!$D$259:$D$458,$B28,Entries!$G$259:$G$458,H$2)</f>
        <v>0</v>
      </c>
      <c r="I28" s="208">
        <f>COUNTIFS(Entries!$D$259:$D$458,$B28,Entries!$G$259:$G$458,I$2)</f>
        <v>0</v>
      </c>
      <c r="J28" s="187">
        <f t="shared" si="1"/>
        <v>0</v>
      </c>
      <c r="L28" s="221">
        <f t="shared" si="2"/>
        <v>0</v>
      </c>
      <c r="M28" s="222">
        <f t="shared" si="3"/>
        <v>0</v>
      </c>
      <c r="N28" s="223">
        <f>L28*$L$31+M28*$M$31</f>
        <v>0</v>
      </c>
      <c r="O28" s="208">
        <f t="shared" si="4"/>
        <v>0</v>
      </c>
    </row>
    <row r="29" spans="2:15" s="162" customFormat="1" ht="24.95" customHeight="1" x14ac:dyDescent="0.25">
      <c r="C29" s="187">
        <f t="shared" ref="C29:J29" si="10">SUM(C3:C28)</f>
        <v>0</v>
      </c>
      <c r="D29" s="187">
        <f t="shared" si="10"/>
        <v>0</v>
      </c>
      <c r="E29" s="187">
        <f t="shared" si="10"/>
        <v>0</v>
      </c>
      <c r="F29" s="187">
        <f t="shared" si="10"/>
        <v>0</v>
      </c>
      <c r="G29" s="187">
        <f t="shared" si="10"/>
        <v>0</v>
      </c>
      <c r="H29" s="187">
        <f t="shared" si="10"/>
        <v>0</v>
      </c>
      <c r="I29" s="187">
        <f t="shared" si="10"/>
        <v>0</v>
      </c>
      <c r="J29" s="187">
        <f t="shared" si="10"/>
        <v>0</v>
      </c>
      <c r="L29" s="192">
        <f t="shared" ref="L29:N29" si="11">SUM(L3:L28)</f>
        <v>0</v>
      </c>
      <c r="M29" s="190">
        <f t="shared" si="3"/>
        <v>0</v>
      </c>
      <c r="N29" s="193">
        <f t="shared" si="11"/>
        <v>0</v>
      </c>
      <c r="O29" s="187"/>
    </row>
    <row r="30" spans="2:15" x14ac:dyDescent="0.25">
      <c r="B30" s="159"/>
    </row>
    <row r="31" spans="2:15" x14ac:dyDescent="0.25">
      <c r="K31" s="192" t="s">
        <v>739</v>
      </c>
      <c r="L31" s="214">
        <v>55</v>
      </c>
      <c r="M31" s="214">
        <v>55</v>
      </c>
    </row>
    <row r="33" spans="2:2" x14ac:dyDescent="0.25">
      <c r="B33" s="167"/>
    </row>
  </sheetData>
  <conditionalFormatting sqref="B3:O21 B26:O28">
    <cfRule type="expression" dxfId="338" priority="5">
      <formula>$N3=0</formula>
    </cfRule>
  </conditionalFormatting>
  <conditionalFormatting sqref="B22:O25">
    <cfRule type="expression" dxfId="337" priority="4">
      <formula>$N22=0</formula>
    </cfRule>
  </conditionalFormatting>
  <conditionalFormatting sqref="C3:I28">
    <cfRule type="cellIs" dxfId="336" priority="3" operator="equal">
      <formula>0</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tabColor rgb="FFFF0000"/>
  </sheetPr>
  <dimension ref="A1:G124"/>
  <sheetViews>
    <sheetView topLeftCell="A65" workbookViewId="0">
      <selection activeCell="B65" sqref="B65"/>
    </sheetView>
  </sheetViews>
  <sheetFormatPr defaultRowHeight="15" x14ac:dyDescent="0.25"/>
  <cols>
    <col min="1" max="1" width="10.7109375" style="2" customWidth="1"/>
    <col min="2" max="2" width="29" style="1" bestFit="1" customWidth="1"/>
    <col min="3" max="3" width="10.7109375" style="1" customWidth="1"/>
    <col min="4" max="7" width="14.7109375" customWidth="1"/>
  </cols>
  <sheetData>
    <row r="1" spans="1:3" x14ac:dyDescent="0.25">
      <c r="A1" s="6" t="s">
        <v>11</v>
      </c>
      <c r="B1" s="5" t="s">
        <v>45</v>
      </c>
      <c r="C1" s="5" t="s">
        <v>681</v>
      </c>
    </row>
    <row r="2" spans="1:3" x14ac:dyDescent="0.25">
      <c r="A2" s="31">
        <v>24</v>
      </c>
      <c r="B2" s="4" t="s">
        <v>64</v>
      </c>
      <c r="C2" s="1" t="s">
        <v>65</v>
      </c>
    </row>
    <row r="3" spans="1:3" x14ac:dyDescent="0.25">
      <c r="A3" s="31"/>
      <c r="B3" s="4" t="s">
        <v>693</v>
      </c>
      <c r="C3" s="1" t="s">
        <v>695</v>
      </c>
    </row>
    <row r="4" spans="1:3" x14ac:dyDescent="0.25">
      <c r="A4" s="31">
        <v>37</v>
      </c>
      <c r="B4" s="4" t="s">
        <v>43</v>
      </c>
      <c r="C4" s="1" t="s">
        <v>44</v>
      </c>
    </row>
    <row r="5" spans="1:3" x14ac:dyDescent="0.25">
      <c r="A5" s="31">
        <v>31</v>
      </c>
      <c r="B5" s="4" t="s">
        <v>16</v>
      </c>
      <c r="C5" s="1" t="s">
        <v>15</v>
      </c>
    </row>
    <row r="6" spans="1:3" x14ac:dyDescent="0.25">
      <c r="A6" s="31">
        <v>5</v>
      </c>
      <c r="B6" s="4" t="s">
        <v>18</v>
      </c>
      <c r="C6" s="1" t="s">
        <v>694</v>
      </c>
    </row>
    <row r="7" spans="1:3" x14ac:dyDescent="0.25">
      <c r="A7" s="31">
        <v>2</v>
      </c>
      <c r="B7" s="4" t="s">
        <v>5</v>
      </c>
      <c r="C7" s="1" t="s">
        <v>14</v>
      </c>
    </row>
    <row r="8" spans="1:3" x14ac:dyDescent="0.25">
      <c r="A8" s="31">
        <v>10</v>
      </c>
      <c r="B8" s="4" t="s">
        <v>3</v>
      </c>
      <c r="C8" s="1" t="s">
        <v>19</v>
      </c>
    </row>
    <row r="9" spans="1:3" x14ac:dyDescent="0.25">
      <c r="A9" s="31">
        <v>17</v>
      </c>
      <c r="B9" s="4" t="s">
        <v>66</v>
      </c>
      <c r="C9" s="1" t="s">
        <v>22</v>
      </c>
    </row>
    <row r="10" spans="1:3" x14ac:dyDescent="0.25">
      <c r="A10" s="31">
        <v>29</v>
      </c>
      <c r="B10" s="4" t="s">
        <v>4</v>
      </c>
      <c r="C10" s="1" t="s">
        <v>25</v>
      </c>
    </row>
    <row r="11" spans="1:3" x14ac:dyDescent="0.25">
      <c r="A11" s="31">
        <v>11</v>
      </c>
      <c r="B11" s="4" t="s">
        <v>7</v>
      </c>
      <c r="C11" s="1" t="s">
        <v>20</v>
      </c>
    </row>
    <row r="12" spans="1:3" x14ac:dyDescent="0.25">
      <c r="A12" s="31">
        <v>26</v>
      </c>
      <c r="B12" s="4" t="s">
        <v>6</v>
      </c>
      <c r="C12" s="1" t="s">
        <v>24</v>
      </c>
    </row>
    <row r="13" spans="1:3" x14ac:dyDescent="0.25">
      <c r="A13" s="31">
        <v>38</v>
      </c>
      <c r="B13" s="4" t="s">
        <v>48</v>
      </c>
      <c r="C13" s="1" t="s">
        <v>49</v>
      </c>
    </row>
    <row r="14" spans="1:3" x14ac:dyDescent="0.25">
      <c r="A14" s="31">
        <v>34</v>
      </c>
      <c r="B14" s="4" t="s">
        <v>31</v>
      </c>
      <c r="C14" s="1" t="s">
        <v>32</v>
      </c>
    </row>
    <row r="15" spans="1:3" x14ac:dyDescent="0.25">
      <c r="A15" s="31">
        <v>27</v>
      </c>
      <c r="B15" s="4" t="s">
        <v>2</v>
      </c>
      <c r="C15" s="1" t="s">
        <v>13</v>
      </c>
    </row>
    <row r="16" spans="1:3" x14ac:dyDescent="0.25">
      <c r="A16" s="31">
        <v>32</v>
      </c>
      <c r="B16" s="4" t="s">
        <v>28</v>
      </c>
      <c r="C16" s="1" t="s">
        <v>27</v>
      </c>
    </row>
    <row r="17" spans="1:7" x14ac:dyDescent="0.25">
      <c r="A17" s="31">
        <v>30</v>
      </c>
      <c r="B17" s="4" t="s">
        <v>9</v>
      </c>
      <c r="C17" s="1" t="s">
        <v>26</v>
      </c>
    </row>
    <row r="18" spans="1:7" x14ac:dyDescent="0.25">
      <c r="A18" s="31">
        <v>21</v>
      </c>
      <c r="B18" s="4" t="s">
        <v>8</v>
      </c>
      <c r="C18" s="1" t="s">
        <v>21</v>
      </c>
    </row>
    <row r="19" spans="1:7" x14ac:dyDescent="0.25">
      <c r="A19" s="31">
        <v>33</v>
      </c>
      <c r="B19" s="4" t="s">
        <v>17</v>
      </c>
      <c r="C19" s="1" t="s">
        <v>23</v>
      </c>
      <c r="D19" s="76"/>
    </row>
    <row r="20" spans="1:7" x14ac:dyDescent="0.25">
      <c r="A20" s="31">
        <v>1</v>
      </c>
      <c r="B20" s="4" t="s">
        <v>172</v>
      </c>
      <c r="C20" s="1" t="s">
        <v>12</v>
      </c>
    </row>
    <row r="21" spans="1:7" x14ac:dyDescent="0.25">
      <c r="A21" s="31">
        <v>36</v>
      </c>
      <c r="B21" s="4" t="s">
        <v>34</v>
      </c>
      <c r="C21" s="1" t="s">
        <v>33</v>
      </c>
    </row>
    <row r="24" spans="1:7" x14ac:dyDescent="0.25">
      <c r="A24" s="1"/>
      <c r="B24" s="3" t="s">
        <v>746</v>
      </c>
      <c r="C24" s="94" t="s">
        <v>35</v>
      </c>
      <c r="D24" s="93" t="s">
        <v>176</v>
      </c>
      <c r="E24" s="93" t="s">
        <v>175</v>
      </c>
      <c r="F24" s="93" t="s">
        <v>36</v>
      </c>
      <c r="G24" s="93" t="s">
        <v>177</v>
      </c>
    </row>
    <row r="25" spans="1:7" x14ac:dyDescent="0.25">
      <c r="A25" s="1"/>
      <c r="B25" s="4" t="s">
        <v>417</v>
      </c>
      <c r="C25" s="91">
        <v>2.7777777777777779E-3</v>
      </c>
      <c r="D25" s="92"/>
      <c r="E25" s="92">
        <v>1.3888888888888889E-3</v>
      </c>
      <c r="F25" s="92">
        <v>1.2152777777777778E-3</v>
      </c>
      <c r="G25" s="96">
        <v>8</v>
      </c>
    </row>
    <row r="26" spans="1:7" x14ac:dyDescent="0.25">
      <c r="A26" s="1"/>
      <c r="B26" s="4" t="s">
        <v>674</v>
      </c>
      <c r="C26" s="91">
        <v>2.7777777777777779E-3</v>
      </c>
      <c r="D26" s="92"/>
      <c r="E26" s="92">
        <v>1.736111111111111E-3</v>
      </c>
      <c r="F26" s="92">
        <v>1.2731481481481483E-3</v>
      </c>
      <c r="G26" s="96">
        <v>8</v>
      </c>
    </row>
    <row r="27" spans="1:7" x14ac:dyDescent="0.25">
      <c r="A27" s="1"/>
      <c r="B27" s="4" t="s">
        <v>666</v>
      </c>
      <c r="C27" s="91">
        <v>4.1666666666666666E-3</v>
      </c>
      <c r="D27" s="92"/>
      <c r="E27" s="92">
        <v>1.736111111111111E-3</v>
      </c>
      <c r="F27" s="92">
        <v>1.3310185185185185E-3</v>
      </c>
      <c r="G27" s="96">
        <v>8</v>
      </c>
    </row>
    <row r="28" spans="1:7" x14ac:dyDescent="0.25">
      <c r="A28" s="1"/>
      <c r="B28" s="4" t="s">
        <v>660</v>
      </c>
      <c r="C28" s="91">
        <v>4.1666666666666666E-3</v>
      </c>
      <c r="D28" s="92"/>
      <c r="E28" s="92">
        <v>1.736111111111111E-3</v>
      </c>
      <c r="F28" s="92">
        <v>1.3310185185185185E-3</v>
      </c>
      <c r="G28" s="96">
        <v>8</v>
      </c>
    </row>
    <row r="29" spans="1:7" x14ac:dyDescent="0.25">
      <c r="A29" s="1"/>
      <c r="B29" s="4" t="s">
        <v>659</v>
      </c>
      <c r="C29" s="91">
        <v>4.1666666666666666E-3</v>
      </c>
      <c r="D29" s="92"/>
      <c r="E29" s="92">
        <v>2.0833333333333333E-3</v>
      </c>
      <c r="F29" s="92">
        <v>1.3310185185185185E-3</v>
      </c>
      <c r="G29" s="96">
        <v>8</v>
      </c>
    </row>
    <row r="30" spans="1:7" x14ac:dyDescent="0.25">
      <c r="A30" s="1"/>
      <c r="B30" s="4" t="s">
        <v>662</v>
      </c>
      <c r="C30" s="91">
        <v>4.1666666666666666E-3</v>
      </c>
      <c r="D30" s="92"/>
      <c r="E30" s="92">
        <v>2.0833333333333333E-3</v>
      </c>
      <c r="F30" s="92">
        <v>1.3310185185185185E-3</v>
      </c>
      <c r="G30" s="96">
        <v>8</v>
      </c>
    </row>
    <row r="31" spans="1:7" x14ac:dyDescent="0.25">
      <c r="A31" s="1"/>
      <c r="B31" s="4" t="s">
        <v>664</v>
      </c>
      <c r="C31" s="91">
        <v>4.1666666666666666E-3</v>
      </c>
      <c r="D31" s="92"/>
      <c r="E31" s="92">
        <v>2.0833333333333333E-3</v>
      </c>
      <c r="F31" s="92">
        <v>1.3888888888888889E-3</v>
      </c>
      <c r="G31" s="96">
        <v>8</v>
      </c>
    </row>
    <row r="32" spans="1:7" x14ac:dyDescent="0.25">
      <c r="A32" s="1"/>
      <c r="B32" s="4" t="s">
        <v>665</v>
      </c>
      <c r="C32" s="91">
        <v>4.1666666666666666E-3</v>
      </c>
      <c r="D32" s="92"/>
      <c r="E32" s="92">
        <v>2.0833333333333333E-3</v>
      </c>
      <c r="F32" s="92">
        <v>1.3888888888888889E-3</v>
      </c>
      <c r="G32" s="96">
        <v>8</v>
      </c>
    </row>
    <row r="33" spans="1:7" x14ac:dyDescent="0.25">
      <c r="A33" s="1"/>
      <c r="B33" s="4" t="s">
        <v>661</v>
      </c>
      <c r="C33" s="91">
        <v>4.1666666666666666E-3</v>
      </c>
      <c r="D33" s="92"/>
      <c r="E33" s="92">
        <v>2.4305555555555556E-3</v>
      </c>
      <c r="F33" s="92">
        <v>1.3888888888888889E-3</v>
      </c>
      <c r="G33" s="96">
        <v>6</v>
      </c>
    </row>
    <row r="34" spans="1:7" x14ac:dyDescent="0.25">
      <c r="A34" s="1"/>
      <c r="B34" s="4" t="s">
        <v>418</v>
      </c>
      <c r="C34" s="91">
        <v>4.1666666666666666E-3</v>
      </c>
      <c r="D34" s="92"/>
      <c r="E34" s="92">
        <v>2.4305555555555556E-3</v>
      </c>
      <c r="F34" s="92">
        <v>1.3888888888888889E-3</v>
      </c>
      <c r="G34" s="96">
        <v>6</v>
      </c>
    </row>
    <row r="35" spans="1:7" x14ac:dyDescent="0.25">
      <c r="A35" s="1"/>
      <c r="B35" s="4" t="s">
        <v>676</v>
      </c>
      <c r="C35" s="91">
        <v>4.1666666666666666E-3</v>
      </c>
      <c r="D35" s="92"/>
      <c r="E35" s="92">
        <v>2.7777777777777779E-3</v>
      </c>
      <c r="F35" s="92">
        <v>1.3888888888888889E-3</v>
      </c>
      <c r="G35" s="96">
        <v>6</v>
      </c>
    </row>
    <row r="36" spans="1:7" x14ac:dyDescent="0.25">
      <c r="A36" s="1"/>
      <c r="B36" s="4" t="s">
        <v>675</v>
      </c>
      <c r="C36" s="91">
        <v>4.1666666666666666E-3</v>
      </c>
      <c r="D36" s="92"/>
      <c r="E36" s="92">
        <v>2.7777777777777779E-3</v>
      </c>
      <c r="F36" s="92">
        <v>1.3888888888888889E-3</v>
      </c>
      <c r="G36" s="96">
        <v>6</v>
      </c>
    </row>
    <row r="37" spans="1:7" x14ac:dyDescent="0.25">
      <c r="A37" s="1"/>
      <c r="B37" s="4" t="s">
        <v>41</v>
      </c>
      <c r="C37" s="91"/>
      <c r="D37" s="92"/>
      <c r="E37" s="92"/>
      <c r="F37" s="92"/>
      <c r="G37" s="96">
        <v>1</v>
      </c>
    </row>
    <row r="38" spans="1:7" x14ac:dyDescent="0.25">
      <c r="A38" s="1"/>
      <c r="B38" s="4" t="s">
        <v>419</v>
      </c>
      <c r="C38" s="91">
        <v>2.7777777777777779E-3</v>
      </c>
      <c r="D38" s="92"/>
      <c r="E38" s="92">
        <v>1.3888888888888889E-3</v>
      </c>
      <c r="F38" s="92">
        <v>1.2152777777777778E-3</v>
      </c>
      <c r="G38" s="96">
        <v>8</v>
      </c>
    </row>
    <row r="39" spans="1:7" x14ac:dyDescent="0.25">
      <c r="A39" s="1"/>
      <c r="B39" s="4" t="s">
        <v>667</v>
      </c>
      <c r="C39" s="91">
        <v>2.7777777777777779E-3</v>
      </c>
      <c r="D39" s="92"/>
      <c r="E39" s="92">
        <v>1.736111111111111E-3</v>
      </c>
      <c r="F39" s="92">
        <v>1.2731481481481483E-3</v>
      </c>
      <c r="G39" s="96">
        <v>8</v>
      </c>
    </row>
    <row r="40" spans="1:7" x14ac:dyDescent="0.25">
      <c r="A40" s="1"/>
      <c r="B40" s="4" t="s">
        <v>670</v>
      </c>
      <c r="C40" s="91">
        <v>4.1666666666666666E-3</v>
      </c>
      <c r="D40" s="92"/>
      <c r="E40" s="92">
        <v>1.736111111111111E-3</v>
      </c>
      <c r="F40" s="92">
        <v>1.3310185185185185E-3</v>
      </c>
      <c r="G40" s="96">
        <v>8</v>
      </c>
    </row>
    <row r="41" spans="1:7" x14ac:dyDescent="0.25">
      <c r="A41" s="1"/>
      <c r="B41" s="4" t="s">
        <v>677</v>
      </c>
      <c r="C41" s="91">
        <v>4.1666666666666666E-3</v>
      </c>
      <c r="D41" s="92"/>
      <c r="E41" s="92">
        <v>1.736111111111111E-3</v>
      </c>
      <c r="F41" s="92">
        <v>1.3310185185185185E-3</v>
      </c>
      <c r="G41" s="96">
        <v>8</v>
      </c>
    </row>
    <row r="42" spans="1:7" x14ac:dyDescent="0.25">
      <c r="A42" s="1"/>
      <c r="B42" s="4" t="s">
        <v>671</v>
      </c>
      <c r="C42" s="91">
        <v>4.1666666666666666E-3</v>
      </c>
      <c r="D42" s="92"/>
      <c r="E42" s="92">
        <v>2.0833333333333333E-3</v>
      </c>
      <c r="F42" s="92">
        <v>1.3310185185185185E-3</v>
      </c>
      <c r="G42" s="96">
        <v>8</v>
      </c>
    </row>
    <row r="43" spans="1:7" x14ac:dyDescent="0.25">
      <c r="A43" s="1"/>
      <c r="B43" s="4" t="s">
        <v>669</v>
      </c>
      <c r="C43" s="91">
        <v>4.1666666666666666E-3</v>
      </c>
      <c r="D43" s="92"/>
      <c r="E43" s="92">
        <v>2.0833333333333333E-3</v>
      </c>
      <c r="F43" s="92">
        <v>1.3310185185185185E-3</v>
      </c>
      <c r="G43" s="96">
        <v>8</v>
      </c>
    </row>
    <row r="44" spans="1:7" x14ac:dyDescent="0.25">
      <c r="A44" s="1"/>
      <c r="B44" s="4" t="s">
        <v>678</v>
      </c>
      <c r="C44" s="91">
        <v>4.1666666666666666E-3</v>
      </c>
      <c r="D44" s="92"/>
      <c r="E44" s="92">
        <v>2.0833333333333333E-3</v>
      </c>
      <c r="F44" s="92">
        <v>1.3888888888888889E-3</v>
      </c>
      <c r="G44" s="96">
        <v>8</v>
      </c>
    </row>
    <row r="45" spans="1:7" x14ac:dyDescent="0.25">
      <c r="A45" s="1"/>
      <c r="B45" s="4" t="s">
        <v>668</v>
      </c>
      <c r="C45" s="91">
        <v>4.1666666666666666E-3</v>
      </c>
      <c r="D45" s="92"/>
      <c r="E45" s="92">
        <v>2.0833333333333333E-3</v>
      </c>
      <c r="F45" s="92">
        <v>1.3888888888888889E-3</v>
      </c>
      <c r="G45" s="96">
        <v>8</v>
      </c>
    </row>
    <row r="46" spans="1:7" x14ac:dyDescent="0.25">
      <c r="A46" s="1"/>
      <c r="B46" s="4" t="s">
        <v>673</v>
      </c>
      <c r="C46" s="91">
        <v>4.1666666666666666E-3</v>
      </c>
      <c r="D46" s="92"/>
      <c r="E46" s="92">
        <v>2.4305555555555556E-3</v>
      </c>
      <c r="F46" s="92">
        <v>1.3888888888888889E-3</v>
      </c>
      <c r="G46" s="96">
        <v>6</v>
      </c>
    </row>
    <row r="47" spans="1:7" x14ac:dyDescent="0.25">
      <c r="A47" s="1"/>
      <c r="B47" s="4" t="s">
        <v>420</v>
      </c>
      <c r="C47" s="91">
        <v>4.1666666666666666E-3</v>
      </c>
      <c r="D47" s="92"/>
      <c r="E47" s="92">
        <v>2.4305555555555556E-3</v>
      </c>
      <c r="F47" s="92">
        <v>1.3888888888888889E-3</v>
      </c>
      <c r="G47" s="96">
        <v>6</v>
      </c>
    </row>
    <row r="48" spans="1:7" x14ac:dyDescent="0.25">
      <c r="A48" s="1"/>
      <c r="B48" s="4" t="s">
        <v>679</v>
      </c>
      <c r="C48" s="91">
        <v>4.1666666666666666E-3</v>
      </c>
      <c r="D48" s="92"/>
      <c r="E48" s="92">
        <v>2.7777777777777779E-3</v>
      </c>
      <c r="F48" s="92">
        <v>1.3888888888888889E-3</v>
      </c>
      <c r="G48" s="96">
        <v>6</v>
      </c>
    </row>
    <row r="49" spans="1:7" x14ac:dyDescent="0.25">
      <c r="A49" s="1"/>
      <c r="B49" s="4" t="s">
        <v>680</v>
      </c>
      <c r="C49" s="91">
        <v>4.1666666666666666E-3</v>
      </c>
      <c r="D49" s="92"/>
      <c r="E49" s="92">
        <v>2.7777777777777779E-3</v>
      </c>
      <c r="F49" s="92">
        <v>1.3888888888888889E-3</v>
      </c>
      <c r="G49" s="96">
        <v>6</v>
      </c>
    </row>
    <row r="50" spans="1:7" x14ac:dyDescent="0.25">
      <c r="A50" s="1"/>
      <c r="B50" s="97" t="s">
        <v>179</v>
      </c>
      <c r="C50" s="91"/>
      <c r="D50" s="92"/>
      <c r="E50" s="92"/>
      <c r="F50" s="92"/>
      <c r="G50" s="96">
        <v>1</v>
      </c>
    </row>
    <row r="51" spans="1:7" x14ac:dyDescent="0.25">
      <c r="A51" s="1"/>
      <c r="B51" s="97" t="s">
        <v>180</v>
      </c>
      <c r="C51" s="91">
        <v>4.1666666666666666E-3</v>
      </c>
      <c r="D51" s="92"/>
      <c r="E51" s="92">
        <v>1.2731481481481483E-3</v>
      </c>
      <c r="F51" s="92">
        <v>1.3888888888888889E-3</v>
      </c>
      <c r="G51" s="96">
        <v>6</v>
      </c>
    </row>
    <row r="52" spans="1:7" x14ac:dyDescent="0.25">
      <c r="A52" s="1"/>
      <c r="B52" s="97" t="s">
        <v>181</v>
      </c>
      <c r="C52" s="91">
        <v>4.1666666666666666E-3</v>
      </c>
      <c r="D52" s="92"/>
      <c r="E52" s="92">
        <v>1.5046296296296294E-3</v>
      </c>
      <c r="F52" s="92">
        <v>1.3888888888888889E-3</v>
      </c>
      <c r="G52" s="96">
        <v>6</v>
      </c>
    </row>
    <row r="53" spans="1:7" x14ac:dyDescent="0.25">
      <c r="A53" s="1"/>
      <c r="B53" s="97" t="s">
        <v>182</v>
      </c>
      <c r="C53" s="91">
        <v>4.1666666666666666E-3</v>
      </c>
      <c r="D53" s="92"/>
      <c r="E53" s="92">
        <v>1.9675925925925928E-3</v>
      </c>
      <c r="F53" s="92">
        <v>1.3888888888888889E-3</v>
      </c>
      <c r="G53" s="96">
        <v>6</v>
      </c>
    </row>
    <row r="54" spans="1:7" x14ac:dyDescent="0.25">
      <c r="A54" s="1"/>
      <c r="B54" s="97" t="s">
        <v>183</v>
      </c>
      <c r="C54" s="91">
        <v>4.1666666666666666E-3</v>
      </c>
      <c r="D54" s="92"/>
      <c r="E54" s="92">
        <v>2.1990740740740742E-3</v>
      </c>
      <c r="F54" s="92">
        <v>1.3888888888888889E-3</v>
      </c>
      <c r="G54" s="96">
        <v>6</v>
      </c>
    </row>
    <row r="55" spans="1:7" x14ac:dyDescent="0.25">
      <c r="A55" s="1"/>
      <c r="B55" s="2"/>
    </row>
    <row r="56" spans="1:7" x14ac:dyDescent="0.25">
      <c r="A56" s="1"/>
      <c r="B56" s="3" t="s">
        <v>745</v>
      </c>
      <c r="C56" s="94" t="s">
        <v>35</v>
      </c>
      <c r="D56" s="93" t="s">
        <v>176</v>
      </c>
      <c r="E56" s="93" t="s">
        <v>175</v>
      </c>
      <c r="F56" s="93" t="s">
        <v>36</v>
      </c>
      <c r="G56" s="93" t="s">
        <v>177</v>
      </c>
    </row>
    <row r="57" spans="1:7" x14ac:dyDescent="0.25">
      <c r="A57" s="1"/>
      <c r="B57" s="4" t="s">
        <v>682</v>
      </c>
      <c r="C57" s="91">
        <v>4.1666666666666666E-3</v>
      </c>
      <c r="D57" s="92"/>
      <c r="E57" s="92">
        <v>1.736111111111111E-3</v>
      </c>
      <c r="F57" s="92">
        <v>1.3310185185185185E-3</v>
      </c>
      <c r="G57" s="96">
        <v>8</v>
      </c>
    </row>
    <row r="58" spans="1:7" x14ac:dyDescent="0.25">
      <c r="A58" s="1"/>
      <c r="B58" s="4" t="s">
        <v>683</v>
      </c>
      <c r="C58" s="91">
        <v>4.1666666666666666E-3</v>
      </c>
      <c r="D58" s="92"/>
      <c r="E58" s="92">
        <v>2.0833333333333333E-3</v>
      </c>
      <c r="F58" s="92">
        <v>1.3310185185185185E-3</v>
      </c>
      <c r="G58" s="96">
        <v>8</v>
      </c>
    </row>
    <row r="59" spans="1:7" x14ac:dyDescent="0.25">
      <c r="A59" s="1"/>
      <c r="B59" s="4" t="s">
        <v>684</v>
      </c>
      <c r="C59" s="91">
        <v>4.1666666666666666E-3</v>
      </c>
      <c r="D59" s="92">
        <v>1.6203703703703703E-3</v>
      </c>
      <c r="E59" s="92">
        <v>2.0833333333333333E-3</v>
      </c>
      <c r="F59" s="92">
        <v>1.3888888888888889E-3</v>
      </c>
      <c r="G59" s="96">
        <v>8</v>
      </c>
    </row>
    <row r="60" spans="1:7" x14ac:dyDescent="0.25">
      <c r="A60" s="1"/>
      <c r="B60" s="4" t="s">
        <v>685</v>
      </c>
      <c r="C60" s="91">
        <v>4.1666666666666666E-3</v>
      </c>
      <c r="D60" s="92">
        <v>1.8518518518518517E-3</v>
      </c>
      <c r="E60" s="92">
        <v>2.4305555555555556E-3</v>
      </c>
      <c r="F60" s="92">
        <v>1.3888888888888889E-3</v>
      </c>
      <c r="G60" s="96">
        <v>6</v>
      </c>
    </row>
    <row r="61" spans="1:7" x14ac:dyDescent="0.25">
      <c r="A61" s="1"/>
      <c r="B61" s="4" t="s">
        <v>686</v>
      </c>
      <c r="C61" s="91">
        <v>4.1666666666666666E-3</v>
      </c>
      <c r="D61" s="92">
        <v>1.8518518518518517E-3</v>
      </c>
      <c r="E61" s="92">
        <v>2.7777777777777779E-3</v>
      </c>
      <c r="F61" s="92">
        <v>1.3888888888888889E-3</v>
      </c>
      <c r="G61" s="96">
        <v>6</v>
      </c>
    </row>
    <row r="62" spans="1:7" x14ac:dyDescent="0.25">
      <c r="A62" s="1"/>
      <c r="B62" s="4" t="s">
        <v>41</v>
      </c>
      <c r="C62" s="91"/>
      <c r="D62" s="92"/>
      <c r="E62" s="92"/>
      <c r="F62" s="92"/>
      <c r="G62" s="96">
        <v>1</v>
      </c>
    </row>
    <row r="63" spans="1:7" x14ac:dyDescent="0.25">
      <c r="A63" s="1"/>
      <c r="B63" s="4" t="s">
        <v>687</v>
      </c>
      <c r="C63" s="91">
        <v>4.1666666666666666E-3</v>
      </c>
      <c r="D63" s="92"/>
      <c r="E63" s="92">
        <v>1.736111111111111E-3</v>
      </c>
      <c r="F63" s="92">
        <v>1.3310185185185185E-3</v>
      </c>
      <c r="G63" s="96">
        <v>8</v>
      </c>
    </row>
    <row r="64" spans="1:7" x14ac:dyDescent="0.25">
      <c r="A64" s="1"/>
      <c r="B64" s="4" t="s">
        <v>688</v>
      </c>
      <c r="C64" s="91">
        <v>4.1666666666666666E-3</v>
      </c>
      <c r="D64" s="92"/>
      <c r="E64" s="92">
        <v>2.0833333333333333E-3</v>
      </c>
      <c r="F64" s="92">
        <v>1.3310185185185185E-3</v>
      </c>
      <c r="G64" s="96">
        <v>8</v>
      </c>
    </row>
    <row r="65" spans="1:7" x14ac:dyDescent="0.25">
      <c r="A65" s="1"/>
      <c r="B65" s="4" t="s">
        <v>689</v>
      </c>
      <c r="C65" s="91">
        <v>4.1666666666666666E-3</v>
      </c>
      <c r="D65" s="92">
        <v>1.6203703703703703E-3</v>
      </c>
      <c r="E65" s="92">
        <v>2.0833333333333333E-3</v>
      </c>
      <c r="F65" s="92">
        <v>1.3888888888888889E-3</v>
      </c>
      <c r="G65" s="96">
        <v>8</v>
      </c>
    </row>
    <row r="66" spans="1:7" x14ac:dyDescent="0.25">
      <c r="A66" s="1"/>
      <c r="B66" s="4" t="s">
        <v>690</v>
      </c>
      <c r="C66" s="91">
        <v>4.1666666666666666E-3</v>
      </c>
      <c r="D66" s="92">
        <v>1.8518518518518517E-3</v>
      </c>
      <c r="E66" s="92">
        <v>2.4305555555555556E-3</v>
      </c>
      <c r="F66" s="92">
        <v>1.3888888888888889E-3</v>
      </c>
      <c r="G66" s="96">
        <v>6</v>
      </c>
    </row>
    <row r="67" spans="1:7" x14ac:dyDescent="0.25">
      <c r="A67" s="1"/>
      <c r="B67" s="4" t="s">
        <v>691</v>
      </c>
      <c r="C67" s="91">
        <v>4.1666666666666666E-3</v>
      </c>
      <c r="D67" s="92">
        <v>1.8518518518518517E-3</v>
      </c>
      <c r="E67" s="92">
        <v>2.7777777777777779E-3</v>
      </c>
      <c r="F67" s="92">
        <v>1.3888888888888889E-3</v>
      </c>
      <c r="G67" s="96">
        <v>6</v>
      </c>
    </row>
    <row r="68" spans="1:7" s="1" customFormat="1" x14ac:dyDescent="0.25">
      <c r="C68" s="91"/>
      <c r="D68" s="91"/>
      <c r="E68" s="91"/>
      <c r="F68" s="91"/>
      <c r="G68" s="228"/>
    </row>
    <row r="69" spans="1:7" s="1" customFormat="1" x14ac:dyDescent="0.25">
      <c r="B69" s="3" t="s">
        <v>747</v>
      </c>
      <c r="C69" s="91"/>
      <c r="D69" s="91"/>
      <c r="E69" s="91"/>
      <c r="F69" s="91"/>
      <c r="G69" s="228"/>
    </row>
    <row r="70" spans="1:7" x14ac:dyDescent="0.25">
      <c r="A70" s="1"/>
      <c r="B70" s="4" t="s">
        <v>716</v>
      </c>
      <c r="C70" s="91">
        <v>2.7777777777777779E-3</v>
      </c>
      <c r="D70" s="92"/>
      <c r="E70" s="92">
        <v>1.3888888888888889E-3</v>
      </c>
      <c r="F70" s="92">
        <v>1.2152777777777778E-3</v>
      </c>
      <c r="G70" s="96">
        <v>8</v>
      </c>
    </row>
    <row r="71" spans="1:7" x14ac:dyDescent="0.25">
      <c r="A71" s="1"/>
      <c r="B71" s="4" t="s">
        <v>714</v>
      </c>
      <c r="C71" s="91">
        <v>2.7777777777777779E-3</v>
      </c>
      <c r="D71" s="92"/>
      <c r="E71" s="92">
        <v>1.736111111111111E-3</v>
      </c>
      <c r="F71" s="92">
        <v>1.2731481481481483E-3</v>
      </c>
      <c r="G71" s="96">
        <v>8</v>
      </c>
    </row>
    <row r="72" spans="1:7" x14ac:dyDescent="0.25">
      <c r="A72" s="1"/>
      <c r="B72" s="4" t="s">
        <v>713</v>
      </c>
      <c r="C72" s="91">
        <v>4.1666666666666666E-3</v>
      </c>
      <c r="D72" s="92"/>
      <c r="E72" s="92">
        <v>1.736111111111111E-3</v>
      </c>
      <c r="F72" s="92">
        <v>1.3310185185185185E-3</v>
      </c>
      <c r="G72" s="96">
        <v>8</v>
      </c>
    </row>
    <row r="73" spans="1:7" x14ac:dyDescent="0.25">
      <c r="A73" s="1"/>
      <c r="B73" s="4" t="s">
        <v>715</v>
      </c>
      <c r="C73" s="91">
        <v>4.1666666666666666E-3</v>
      </c>
      <c r="D73" s="92"/>
      <c r="E73" s="92">
        <v>2.0833333333333333E-3</v>
      </c>
      <c r="F73" s="92">
        <v>1.3310185185185185E-3</v>
      </c>
      <c r="G73" s="96">
        <v>8</v>
      </c>
    </row>
    <row r="74" spans="1:7" x14ac:dyDescent="0.25">
      <c r="A74" s="1"/>
      <c r="B74" s="4" t="s">
        <v>717</v>
      </c>
      <c r="C74" s="91">
        <v>4.1666666666666666E-3</v>
      </c>
      <c r="D74" s="92"/>
      <c r="E74" s="92">
        <v>2.0833333333333333E-3</v>
      </c>
      <c r="F74" s="92">
        <v>1.3888888888888889E-3</v>
      </c>
      <c r="G74" s="96">
        <v>8</v>
      </c>
    </row>
    <row r="75" spans="1:7" x14ac:dyDescent="0.25">
      <c r="A75" s="1"/>
      <c r="B75" s="4" t="s">
        <v>724</v>
      </c>
      <c r="C75" s="91">
        <v>4.1666666666666666E-3</v>
      </c>
      <c r="D75" s="92"/>
      <c r="E75" s="92">
        <v>2.4305555555555556E-3</v>
      </c>
      <c r="F75" s="92">
        <v>1.3888888888888889E-3</v>
      </c>
      <c r="G75" s="96">
        <v>6</v>
      </c>
    </row>
    <row r="76" spans="1:7" x14ac:dyDescent="0.25">
      <c r="A76" s="1"/>
      <c r="B76" s="4" t="s">
        <v>726</v>
      </c>
      <c r="C76" s="91">
        <v>4.1666666666666666E-3</v>
      </c>
      <c r="D76" s="92">
        <v>1.8518518518518517E-3</v>
      </c>
      <c r="E76" s="92">
        <v>2.7777777777777779E-3</v>
      </c>
      <c r="F76" s="92">
        <v>1.3888888888888889E-3</v>
      </c>
      <c r="G76" s="96">
        <v>6</v>
      </c>
    </row>
    <row r="77" spans="1:7" x14ac:dyDescent="0.25">
      <c r="A77" s="1"/>
      <c r="B77" s="4" t="s">
        <v>41</v>
      </c>
      <c r="C77" s="91"/>
      <c r="D77" s="92"/>
      <c r="E77" s="92"/>
      <c r="F77" s="92"/>
      <c r="G77" s="96">
        <v>1</v>
      </c>
    </row>
    <row r="78" spans="1:7" x14ac:dyDescent="0.25">
      <c r="A78" s="1"/>
      <c r="B78" s="4" t="s">
        <v>708</v>
      </c>
      <c r="C78" s="91">
        <v>4.1666666666666666E-3</v>
      </c>
      <c r="D78" s="92"/>
      <c r="E78" s="92">
        <v>1.736111111111111E-3</v>
      </c>
      <c r="F78" s="92">
        <v>1.3310185185185185E-3</v>
      </c>
      <c r="G78" s="96">
        <v>8</v>
      </c>
    </row>
    <row r="79" spans="1:7" x14ac:dyDescent="0.25">
      <c r="A79" s="1"/>
      <c r="B79" s="4" t="s">
        <v>705</v>
      </c>
      <c r="C79" s="91">
        <v>4.1666666666666666E-3</v>
      </c>
      <c r="D79" s="92"/>
      <c r="E79" s="92">
        <v>2.0833333333333333E-3</v>
      </c>
      <c r="F79" s="92">
        <v>1.3310185185185185E-3</v>
      </c>
      <c r="G79" s="96">
        <v>8</v>
      </c>
    </row>
    <row r="80" spans="1:7" x14ac:dyDescent="0.25">
      <c r="A80" s="1"/>
      <c r="B80" s="4" t="s">
        <v>704</v>
      </c>
      <c r="C80" s="91">
        <v>4.1666666666666666E-3</v>
      </c>
      <c r="D80" s="92"/>
      <c r="E80" s="92">
        <v>2.0833333333333333E-3</v>
      </c>
      <c r="F80" s="92">
        <v>1.3888888888888889E-3</v>
      </c>
      <c r="G80" s="96">
        <v>8</v>
      </c>
    </row>
    <row r="81" spans="1:7" x14ac:dyDescent="0.25">
      <c r="A81" s="1"/>
      <c r="B81" s="4" t="s">
        <v>707</v>
      </c>
      <c r="C81" s="91">
        <v>4.1666666666666666E-3</v>
      </c>
      <c r="D81" s="92">
        <v>1.8518518518518517E-3</v>
      </c>
      <c r="E81" s="92">
        <v>2.4305555555555556E-3</v>
      </c>
      <c r="F81" s="92">
        <v>1.3888888888888889E-3</v>
      </c>
      <c r="G81" s="96">
        <v>6</v>
      </c>
    </row>
    <row r="82" spans="1:7" x14ac:dyDescent="0.25">
      <c r="A82" s="1"/>
      <c r="B82" s="4" t="s">
        <v>706</v>
      </c>
      <c r="C82" s="91">
        <v>4.1666666666666666E-3</v>
      </c>
      <c r="D82" s="92">
        <v>1.8518518518518517E-3</v>
      </c>
      <c r="E82" s="92">
        <v>2.7777777777777779E-3</v>
      </c>
      <c r="F82" s="92">
        <v>1.3888888888888889E-3</v>
      </c>
      <c r="G82" s="96">
        <v>6</v>
      </c>
    </row>
    <row r="83" spans="1:7" x14ac:dyDescent="0.25">
      <c r="A83" s="1"/>
      <c r="B83" s="97" t="s">
        <v>179</v>
      </c>
      <c r="C83" s="91"/>
      <c r="D83" s="92"/>
      <c r="E83" s="92"/>
      <c r="F83" s="92"/>
      <c r="G83" s="96">
        <v>1</v>
      </c>
    </row>
    <row r="84" spans="1:7" x14ac:dyDescent="0.25">
      <c r="A84" s="1"/>
      <c r="B84" s="4" t="s">
        <v>721</v>
      </c>
      <c r="C84" s="91">
        <v>2.7777777777777779E-3</v>
      </c>
      <c r="D84" s="92"/>
      <c r="E84" s="92">
        <v>1.3888888888888889E-3</v>
      </c>
      <c r="F84" s="92">
        <v>1.2152777777777778E-3</v>
      </c>
      <c r="G84" s="96">
        <v>8</v>
      </c>
    </row>
    <row r="85" spans="1:7" x14ac:dyDescent="0.25">
      <c r="A85" s="1"/>
      <c r="B85" s="4" t="s">
        <v>718</v>
      </c>
      <c r="C85" s="91">
        <v>2.7777777777777779E-3</v>
      </c>
      <c r="D85" s="92"/>
      <c r="E85" s="92">
        <v>1.736111111111111E-3</v>
      </c>
      <c r="F85" s="92">
        <v>1.2731481481481483E-3</v>
      </c>
      <c r="G85" s="96">
        <v>8</v>
      </c>
    </row>
    <row r="86" spans="1:7" x14ac:dyDescent="0.25">
      <c r="A86" s="1"/>
      <c r="B86" s="4" t="s">
        <v>727</v>
      </c>
      <c r="C86" s="91">
        <v>4.1666666666666666E-3</v>
      </c>
      <c r="D86" s="92"/>
      <c r="E86" s="92">
        <v>1.736111111111111E-3</v>
      </c>
      <c r="F86" s="92">
        <v>1.3310185185185185E-3</v>
      </c>
      <c r="G86" s="96">
        <v>8</v>
      </c>
    </row>
    <row r="87" spans="1:7" x14ac:dyDescent="0.25">
      <c r="A87" s="1"/>
      <c r="B87" s="4" t="s">
        <v>720</v>
      </c>
      <c r="C87" s="91">
        <v>4.1666666666666666E-3</v>
      </c>
      <c r="D87" s="92"/>
      <c r="E87" s="92">
        <v>2.0833333333333333E-3</v>
      </c>
      <c r="F87" s="92">
        <v>1.3310185185185185E-3</v>
      </c>
      <c r="G87" s="96">
        <v>8</v>
      </c>
    </row>
    <row r="88" spans="1:7" x14ac:dyDescent="0.25">
      <c r="A88" s="1"/>
      <c r="B88" s="4" t="s">
        <v>719</v>
      </c>
      <c r="C88" s="91">
        <v>4.1666666666666666E-3</v>
      </c>
      <c r="D88" s="92"/>
      <c r="E88" s="92">
        <v>2.0833333333333333E-3</v>
      </c>
      <c r="F88" s="92">
        <v>1.3888888888888889E-3</v>
      </c>
      <c r="G88" s="96">
        <v>8</v>
      </c>
    </row>
    <row r="89" spans="1:7" x14ac:dyDescent="0.25">
      <c r="A89" s="1"/>
      <c r="B89" s="4" t="s">
        <v>725</v>
      </c>
      <c r="C89" s="91">
        <v>4.1666666666666666E-3</v>
      </c>
      <c r="D89" s="92"/>
      <c r="E89" s="92">
        <v>2.4305555555555556E-3</v>
      </c>
      <c r="F89" s="92">
        <v>1.3888888888888889E-3</v>
      </c>
      <c r="G89" s="96">
        <v>6</v>
      </c>
    </row>
    <row r="90" spans="1:7" x14ac:dyDescent="0.25">
      <c r="A90" s="1"/>
      <c r="B90" s="4" t="s">
        <v>728</v>
      </c>
      <c r="C90" s="91">
        <v>4.1666666666666666E-3</v>
      </c>
      <c r="D90" s="92">
        <v>1.8518518518518517E-3</v>
      </c>
      <c r="E90" s="92">
        <v>2.7777777777777779E-3</v>
      </c>
      <c r="F90" s="92">
        <v>1.3888888888888889E-3</v>
      </c>
      <c r="G90" s="96">
        <v>6</v>
      </c>
    </row>
    <row r="91" spans="1:7" x14ac:dyDescent="0.25">
      <c r="A91" s="1"/>
      <c r="B91" s="97" t="s">
        <v>748</v>
      </c>
      <c r="C91" s="91"/>
      <c r="D91" s="92"/>
      <c r="E91" s="92"/>
      <c r="F91" s="92"/>
      <c r="G91" s="96">
        <v>1</v>
      </c>
    </row>
    <row r="92" spans="1:7" x14ac:dyDescent="0.25">
      <c r="A92" s="1"/>
      <c r="B92" s="4" t="s">
        <v>709</v>
      </c>
      <c r="C92" s="91">
        <v>4.1666666666666666E-3</v>
      </c>
      <c r="D92" s="92"/>
      <c r="E92" s="92">
        <v>1.736111111111111E-3</v>
      </c>
      <c r="F92" s="92">
        <v>1.3310185185185185E-3</v>
      </c>
      <c r="G92" s="96">
        <v>8</v>
      </c>
    </row>
    <row r="93" spans="1:7" x14ac:dyDescent="0.25">
      <c r="A93" s="1"/>
      <c r="B93" s="4" t="s">
        <v>711</v>
      </c>
      <c r="C93" s="91">
        <v>4.1666666666666666E-3</v>
      </c>
      <c r="D93" s="92"/>
      <c r="E93" s="92">
        <v>2.0833333333333333E-3</v>
      </c>
      <c r="F93" s="92">
        <v>1.3310185185185185E-3</v>
      </c>
      <c r="G93" s="96">
        <v>8</v>
      </c>
    </row>
    <row r="94" spans="1:7" x14ac:dyDescent="0.25">
      <c r="A94" s="1"/>
      <c r="B94" s="4" t="s">
        <v>722</v>
      </c>
      <c r="C94" s="91">
        <v>4.1666666666666666E-3</v>
      </c>
      <c r="D94" s="92"/>
      <c r="E94" s="92">
        <v>2.0833333333333333E-3</v>
      </c>
      <c r="F94" s="92">
        <v>1.3888888888888889E-3</v>
      </c>
      <c r="G94" s="96">
        <v>8</v>
      </c>
    </row>
    <row r="95" spans="1:7" x14ac:dyDescent="0.25">
      <c r="A95" s="1"/>
      <c r="B95" s="4" t="s">
        <v>723</v>
      </c>
      <c r="C95" s="91">
        <v>4.1666666666666666E-3</v>
      </c>
      <c r="D95" s="92">
        <v>1.8518518518518517E-3</v>
      </c>
      <c r="E95" s="92">
        <v>2.4305555555555556E-3</v>
      </c>
      <c r="F95" s="92">
        <v>1.3888888888888889E-3</v>
      </c>
      <c r="G95" s="96">
        <v>6</v>
      </c>
    </row>
    <row r="96" spans="1:7" x14ac:dyDescent="0.25">
      <c r="A96" s="1"/>
      <c r="B96" s="4" t="s">
        <v>712</v>
      </c>
      <c r="C96" s="91">
        <v>4.1666666666666666E-3</v>
      </c>
      <c r="D96" s="92">
        <v>1.8518518518518517E-3</v>
      </c>
      <c r="E96" s="92">
        <v>2.7777777777777779E-3</v>
      </c>
      <c r="F96" s="92">
        <v>1.3888888888888889E-3</v>
      </c>
      <c r="G96" s="96">
        <v>6</v>
      </c>
    </row>
    <row r="97" spans="1:7" x14ac:dyDescent="0.25">
      <c r="A97" s="1"/>
      <c r="B97" s="97" t="s">
        <v>749</v>
      </c>
      <c r="C97" s="91"/>
      <c r="D97" s="92"/>
      <c r="E97" s="92"/>
      <c r="F97" s="92"/>
      <c r="G97" s="96">
        <v>1</v>
      </c>
    </row>
    <row r="98" spans="1:7" x14ac:dyDescent="0.25">
      <c r="A98" s="1"/>
      <c r="B98" s="97" t="s">
        <v>180</v>
      </c>
      <c r="C98" s="91">
        <v>4.1666666666666666E-3</v>
      </c>
      <c r="D98" s="92"/>
      <c r="E98" s="92">
        <v>1.2731481481481483E-3</v>
      </c>
      <c r="F98" s="92">
        <v>1.3888888888888889E-3</v>
      </c>
      <c r="G98" s="96">
        <v>6</v>
      </c>
    </row>
    <row r="99" spans="1:7" x14ac:dyDescent="0.25">
      <c r="A99" s="1"/>
      <c r="B99" s="97" t="s">
        <v>181</v>
      </c>
      <c r="C99" s="91">
        <v>4.1666666666666666E-3</v>
      </c>
      <c r="D99" s="92"/>
      <c r="E99" s="92">
        <v>1.5046296296296294E-3</v>
      </c>
      <c r="F99" s="92">
        <v>1.3888888888888889E-3</v>
      </c>
      <c r="G99" s="96">
        <v>6</v>
      </c>
    </row>
    <row r="100" spans="1:7" x14ac:dyDescent="0.25">
      <c r="A100" s="1"/>
      <c r="B100" s="97" t="s">
        <v>182</v>
      </c>
      <c r="C100" s="91">
        <v>4.1666666666666666E-3</v>
      </c>
      <c r="D100" s="92"/>
      <c r="E100" s="92">
        <v>1.9675925925925928E-3</v>
      </c>
      <c r="F100" s="92">
        <v>1.3888888888888889E-3</v>
      </c>
      <c r="G100" s="96">
        <v>6</v>
      </c>
    </row>
    <row r="101" spans="1:7" x14ac:dyDescent="0.25">
      <c r="A101" s="1"/>
      <c r="B101" s="97" t="s">
        <v>183</v>
      </c>
      <c r="C101" s="91">
        <v>4.1666666666666666E-3</v>
      </c>
      <c r="D101" s="92"/>
      <c r="E101" s="92">
        <v>2.1990740740740742E-3</v>
      </c>
      <c r="F101" s="92">
        <v>1.3888888888888889E-3</v>
      </c>
      <c r="G101" s="96">
        <v>6</v>
      </c>
    </row>
    <row r="102" spans="1:7" s="1" customFormat="1" x14ac:dyDescent="0.25">
      <c r="B102" s="174"/>
      <c r="C102" s="91"/>
      <c r="D102" s="91"/>
      <c r="E102" s="91"/>
      <c r="F102" s="91"/>
      <c r="G102" s="228"/>
    </row>
    <row r="103" spans="1:7" x14ac:dyDescent="0.25">
      <c r="A103" s="1"/>
      <c r="B103" s="3" t="s">
        <v>40</v>
      </c>
    </row>
    <row r="104" spans="1:7" x14ac:dyDescent="0.25">
      <c r="A104" s="1"/>
      <c r="B104" s="4" t="s">
        <v>40</v>
      </c>
    </row>
    <row r="105" spans="1:7" x14ac:dyDescent="0.25">
      <c r="A105" s="1"/>
      <c r="B105" s="4" t="s">
        <v>41</v>
      </c>
    </row>
    <row r="107" spans="1:7" x14ac:dyDescent="0.25">
      <c r="B107" s="3" t="s">
        <v>178</v>
      </c>
    </row>
    <row r="108" spans="1:7" x14ac:dyDescent="0.25">
      <c r="B108" s="4" t="s">
        <v>176</v>
      </c>
    </row>
    <row r="109" spans="1:7" x14ac:dyDescent="0.25">
      <c r="B109" s="4" t="s">
        <v>175</v>
      </c>
    </row>
    <row r="111" spans="1:7" x14ac:dyDescent="0.25">
      <c r="B111" s="170" t="s">
        <v>415</v>
      </c>
    </row>
    <row r="112" spans="1:7" x14ac:dyDescent="0.25">
      <c r="B112" s="169" t="s">
        <v>641</v>
      </c>
    </row>
    <row r="113" spans="2:4" x14ac:dyDescent="0.25">
      <c r="B113" s="169" t="s">
        <v>637</v>
      </c>
    </row>
    <row r="114" spans="2:4" x14ac:dyDescent="0.25">
      <c r="B114" s="169" t="s">
        <v>646</v>
      </c>
    </row>
    <row r="115" spans="2:4" x14ac:dyDescent="0.25">
      <c r="B115" s="113"/>
    </row>
    <row r="116" spans="2:4" x14ac:dyDescent="0.25">
      <c r="B116" s="170" t="s">
        <v>652</v>
      </c>
      <c r="C116" s="113"/>
      <c r="D116" s="113"/>
    </row>
    <row r="117" spans="2:4" x14ac:dyDescent="0.25">
      <c r="B117" s="169" t="s">
        <v>651</v>
      </c>
      <c r="C117" s="152" t="s">
        <v>646</v>
      </c>
      <c r="D117" s="172" t="s">
        <v>696</v>
      </c>
    </row>
    <row r="118" spans="2:4" x14ac:dyDescent="0.25">
      <c r="B118" s="169" t="s">
        <v>586</v>
      </c>
      <c r="C118" s="113" t="s">
        <v>637</v>
      </c>
      <c r="D118" s="173" t="s">
        <v>697</v>
      </c>
    </row>
    <row r="119" spans="2:4" x14ac:dyDescent="0.25">
      <c r="B119" s="169" t="s">
        <v>649</v>
      </c>
      <c r="C119" s="113" t="s">
        <v>641</v>
      </c>
      <c r="D119" s="173" t="s">
        <v>698</v>
      </c>
    </row>
    <row r="120" spans="2:4" x14ac:dyDescent="0.25">
      <c r="B120" s="169" t="s">
        <v>647</v>
      </c>
      <c r="C120" s="113" t="s">
        <v>646</v>
      </c>
      <c r="D120" s="174" t="s">
        <v>699</v>
      </c>
    </row>
    <row r="121" spans="2:4" x14ac:dyDescent="0.25">
      <c r="B121" s="169" t="s">
        <v>644</v>
      </c>
      <c r="C121" s="113" t="s">
        <v>637</v>
      </c>
      <c r="D121" s="174" t="s">
        <v>700</v>
      </c>
    </row>
    <row r="122" spans="2:4" x14ac:dyDescent="0.25">
      <c r="B122" s="169" t="s">
        <v>642</v>
      </c>
      <c r="C122" s="113" t="s">
        <v>641</v>
      </c>
      <c r="D122" s="174" t="s">
        <v>701</v>
      </c>
    </row>
    <row r="123" spans="2:4" x14ac:dyDescent="0.25">
      <c r="B123" s="169" t="s">
        <v>639</v>
      </c>
      <c r="C123" s="113" t="s">
        <v>637</v>
      </c>
      <c r="D123" s="174" t="s">
        <v>702</v>
      </c>
    </row>
    <row r="124" spans="2:4" x14ac:dyDescent="0.25">
      <c r="B124" s="169" t="s">
        <v>638</v>
      </c>
      <c r="C124" s="113" t="s">
        <v>637</v>
      </c>
      <c r="D124" s="174" t="s">
        <v>703</v>
      </c>
    </row>
  </sheetData>
  <sortState xmlns:xlrd2="http://schemas.microsoft.com/office/spreadsheetml/2017/richdata2" ref="A3:Q21">
    <sortCondition ref="D3:D21"/>
  </sortState>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8"/>
  <sheetViews>
    <sheetView workbookViewId="0">
      <selection activeCell="E21" sqref="E21"/>
    </sheetView>
  </sheetViews>
  <sheetFormatPr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5703125" bestFit="1" customWidth="1"/>
    <col min="11" max="11" width="9.140625" style="96"/>
    <col min="13" max="13" width="13.5703125" bestFit="1" customWidth="1"/>
    <col min="14" max="14" width="10" bestFit="1" customWidth="1"/>
  </cols>
  <sheetData>
    <row r="1" spans="1:15" ht="28.5" x14ac:dyDescent="0.45">
      <c r="A1" s="227" t="s">
        <v>178</v>
      </c>
      <c r="B1" s="19"/>
      <c r="C1" s="244" t="s">
        <v>133</v>
      </c>
      <c r="D1" s="244"/>
      <c r="E1" s="244"/>
      <c r="F1" s="244"/>
      <c r="G1" s="244"/>
      <c r="H1" s="244"/>
      <c r="I1" s="244"/>
    </row>
    <row r="2" spans="1:15" ht="21" x14ac:dyDescent="0.25">
      <c r="A2" s="77">
        <f>SUM(H6:H155)</f>
        <v>0</v>
      </c>
      <c r="B2" s="19"/>
      <c r="C2" s="90" t="str">
        <f>Entries!D256</f>
        <v>Limant Cup</v>
      </c>
      <c r="D2" s="90"/>
      <c r="E2" s="90"/>
      <c r="F2" s="90"/>
      <c r="G2" s="245" t="str">
        <f>VLOOKUP($C$2,Lijsten!B$117:D$126,3,FALSE)</f>
        <v>01/12/2018</v>
      </c>
      <c r="H2" s="245"/>
      <c r="I2" s="245"/>
    </row>
    <row r="3" spans="1:15" ht="21" x14ac:dyDescent="0.25">
      <c r="A3" s="98" t="str">
        <f>CONCATENATE("Short : ",TEXT(SUMIF($G$7:$G$158,Lijsten!$B108,$H$7:$H$158),"0"))</f>
        <v>Short : 0</v>
      </c>
      <c r="B3" s="14"/>
      <c r="C3" s="246" t="str">
        <f ca="1">CONCATENATE("Last updated :  ",TEXT(NOW(),"dd-mm-jjjj,  uu:mm"))</f>
        <v>Last updated :  23-11-2018, 08:24</v>
      </c>
      <c r="D3" s="246"/>
      <c r="E3" s="246"/>
      <c r="F3" s="246"/>
      <c r="G3" s="246"/>
      <c r="H3" s="246"/>
      <c r="I3" s="246"/>
      <c r="J3" s="21"/>
      <c r="K3" s="15"/>
      <c r="L3" s="21"/>
      <c r="M3" s="15"/>
      <c r="N3" s="15"/>
      <c r="O3" s="21"/>
    </row>
    <row r="4" spans="1:15" ht="21" x14ac:dyDescent="0.25">
      <c r="A4" s="98" t="str">
        <f>CONCATENATE("Free : ",TEXT(SUMIF($G$7:$G$155,Lijsten!$B109,$H$7:$H$155),"0"))</f>
        <v>Free : 0</v>
      </c>
      <c r="B4" s="14"/>
      <c r="C4" s="247" t="s">
        <v>171</v>
      </c>
      <c r="D4" s="247"/>
      <c r="E4" s="247"/>
      <c r="F4" s="247"/>
      <c r="G4" s="247"/>
      <c r="H4" s="247"/>
      <c r="I4" s="247"/>
      <c r="J4" s="21"/>
      <c r="K4" s="15"/>
      <c r="L4" s="21"/>
      <c r="M4" s="15"/>
      <c r="N4" s="15"/>
      <c r="O4" s="21"/>
    </row>
    <row r="5" spans="1:15" ht="18.75" x14ac:dyDescent="0.25">
      <c r="A5" s="23" t="s">
        <v>42</v>
      </c>
      <c r="B5" s="14"/>
      <c r="C5" s="32" t="s">
        <v>29</v>
      </c>
      <c r="D5" s="33" t="s">
        <v>30</v>
      </c>
      <c r="E5" s="33" t="s">
        <v>124</v>
      </c>
      <c r="F5" s="33"/>
      <c r="G5" s="33" t="s">
        <v>184</v>
      </c>
      <c r="H5" s="33" t="s">
        <v>37</v>
      </c>
      <c r="I5" s="34" t="s">
        <v>67</v>
      </c>
      <c r="J5" s="22"/>
      <c r="K5" s="165" t="s">
        <v>39</v>
      </c>
      <c r="L5" s="22"/>
      <c r="M5" s="34" t="s">
        <v>173</v>
      </c>
      <c r="N5" s="88" t="s">
        <v>174</v>
      </c>
      <c r="O5" s="22"/>
    </row>
    <row r="6" spans="1:15" ht="3.95" customHeight="1" x14ac:dyDescent="0.25">
      <c r="C6" s="11"/>
      <c r="D6" s="12"/>
      <c r="E6" s="13"/>
      <c r="F6" s="78"/>
      <c r="G6" s="78"/>
      <c r="H6" s="20"/>
      <c r="I6" s="35"/>
      <c r="K6" s="15"/>
      <c r="M6" s="35"/>
    </row>
    <row r="7" spans="1:15" ht="18.75" x14ac:dyDescent="0.25">
      <c r="A7" s="24">
        <v>0.33333333333333331</v>
      </c>
      <c r="B7" s="14"/>
      <c r="C7" s="9">
        <f>IF(ISBLANK(A7),D5+IF(E6=Lijsten!$B$104,15/24/60,0),A7)</f>
        <v>0.33333333333333331</v>
      </c>
      <c r="D7" s="10">
        <f>C7+M7*VLOOKUP(E7,ParametersA,2,FALSE)+H7*(VLOOKUP(E7,ParametersA,IF(G7=Lijsten!B$108,3,4),FALSE)+VLOOKUP(E7,ParametersA,5,FALSE))</f>
        <v>0.33333333333333331</v>
      </c>
      <c r="E7" s="25" t="s">
        <v>682</v>
      </c>
      <c r="F7" s="25"/>
      <c r="G7" s="25" t="s">
        <v>175</v>
      </c>
      <c r="H7" s="99">
        <f>K7</f>
        <v>0</v>
      </c>
      <c r="I7" s="36"/>
      <c r="J7" s="16"/>
      <c r="K7" s="18">
        <f>COUNTIF(Entries,$E7)</f>
        <v>0</v>
      </c>
      <c r="L7" s="16"/>
      <c r="M7" s="18">
        <f>IF(ISBLANK(N7),_xlfn.CEILING.PRECISE(H7/VLOOKUP(E7,ParametersA,6,FALSE)),N7)</f>
        <v>0</v>
      </c>
      <c r="N7" s="87"/>
      <c r="O7" s="16"/>
    </row>
    <row r="8" spans="1:15" ht="18.75" x14ac:dyDescent="0.25">
      <c r="A8" s="16"/>
      <c r="B8" s="14"/>
      <c r="C8" s="11"/>
      <c r="D8" s="12"/>
      <c r="E8" s="95" t="s">
        <v>41</v>
      </c>
      <c r="F8" s="95"/>
      <c r="G8" s="13"/>
      <c r="H8" s="38"/>
      <c r="I8" s="37"/>
      <c r="J8" s="17"/>
      <c r="K8" s="166"/>
      <c r="L8" s="17"/>
      <c r="M8" s="37"/>
      <c r="N8" s="86"/>
      <c r="O8" s="17"/>
    </row>
    <row r="9" spans="1:15" ht="18.75" x14ac:dyDescent="0.25">
      <c r="A9" s="24"/>
      <c r="B9" s="14"/>
      <c r="C9" s="9">
        <f>IF(ISBLANK(A9),D7+IF(E8=Lijsten!$B$104,15/24/60,0),A9)</f>
        <v>0.33333333333333331</v>
      </c>
      <c r="D9" s="10">
        <f>C9+M9*VLOOKUP(E9,ParametersA,2,FALSE)+H9*(VLOOKUP(E9,ParametersA,IF(G9=Lijsten!B$108,3,4),FALSE)+VLOOKUP(E9,ParametersA,5,FALSE))</f>
        <v>0.33333333333333331</v>
      </c>
      <c r="E9" s="25" t="s">
        <v>683</v>
      </c>
      <c r="F9" s="25"/>
      <c r="G9" s="25" t="s">
        <v>175</v>
      </c>
      <c r="H9" s="99">
        <f t="shared" ref="H9" si="0">K9</f>
        <v>0</v>
      </c>
      <c r="I9" s="36"/>
      <c r="J9" s="16"/>
      <c r="K9" s="18">
        <f>COUNTIF(Entries,$E9)</f>
        <v>0</v>
      </c>
      <c r="L9" s="16"/>
      <c r="M9" s="18">
        <f>IF(ISBLANK(N9),_xlfn.CEILING.PRECISE(H9/VLOOKUP(E9,ParametersA,6,FALSE)),N9)</f>
        <v>0</v>
      </c>
      <c r="N9" s="87"/>
      <c r="O9" s="16"/>
    </row>
    <row r="10" spans="1:15" ht="18.75" x14ac:dyDescent="0.25">
      <c r="A10" s="16"/>
      <c r="B10" s="14"/>
      <c r="C10" s="11"/>
      <c r="D10" s="12"/>
      <c r="E10" s="95" t="s">
        <v>41</v>
      </c>
      <c r="F10" s="95"/>
      <c r="G10" s="13"/>
      <c r="H10" s="38"/>
      <c r="I10" s="37"/>
      <c r="J10" s="17"/>
      <c r="K10" s="166"/>
      <c r="L10" s="17"/>
      <c r="M10" s="37"/>
      <c r="N10" s="86"/>
      <c r="O10" s="17"/>
    </row>
    <row r="11" spans="1:15" ht="18.75" x14ac:dyDescent="0.25">
      <c r="A11" s="24"/>
      <c r="B11" s="14"/>
      <c r="C11" s="9">
        <f>IF(ISBLANK(A11),D9+IF(E10=Lijsten!$B$104,15/24/60,0),A11)</f>
        <v>0.33333333333333331</v>
      </c>
      <c r="D11" s="10">
        <f>C11+M11*VLOOKUP(E11,ParametersA,2,FALSE)+H11*(VLOOKUP(E11,ParametersA,IF(G11=Lijsten!B$108,3,4),FALSE)+VLOOKUP(E11,ParametersA,5,FALSE))</f>
        <v>0.33333333333333331</v>
      </c>
      <c r="E11" s="25" t="s">
        <v>687</v>
      </c>
      <c r="F11" s="25"/>
      <c r="G11" s="25" t="s">
        <v>175</v>
      </c>
      <c r="H11" s="99">
        <f t="shared" ref="H11" si="1">K11</f>
        <v>0</v>
      </c>
      <c r="I11" s="36"/>
      <c r="J11" s="16"/>
      <c r="K11" s="18">
        <f>COUNTIF(Entries,$E11)</f>
        <v>0</v>
      </c>
      <c r="L11" s="16"/>
      <c r="M11" s="18">
        <f>IF(ISBLANK(N11),_xlfn.CEILING.PRECISE(H11/VLOOKUP(E11,ParametersA,6,FALSE)),N11)</f>
        <v>0</v>
      </c>
      <c r="N11" s="87"/>
      <c r="O11" s="16"/>
    </row>
    <row r="12" spans="1:15" ht="18.75" x14ac:dyDescent="0.25">
      <c r="A12" s="16"/>
      <c r="B12" s="14"/>
      <c r="C12" s="11"/>
      <c r="D12" s="12"/>
      <c r="E12" s="95" t="s">
        <v>41</v>
      </c>
      <c r="F12" s="95"/>
      <c r="G12" s="13"/>
      <c r="H12" s="38"/>
      <c r="I12" s="37"/>
      <c r="J12" s="17"/>
      <c r="K12" s="166"/>
      <c r="L12" s="17"/>
      <c r="M12" s="37"/>
      <c r="N12" s="86"/>
      <c r="O12" s="17"/>
    </row>
    <row r="13" spans="1:15" ht="18.75" x14ac:dyDescent="0.25">
      <c r="A13" s="24"/>
      <c r="B13" s="14"/>
      <c r="C13" s="9">
        <f>IF(ISBLANK(A13),D11+IF(E12=Lijsten!$B$104,15/24/60,0),A13)</f>
        <v>0.33333333333333331</v>
      </c>
      <c r="D13" s="10">
        <f>C13+M13*VLOOKUP(E13,ParametersA,2,FALSE)+H13*(VLOOKUP(E13,ParametersA,IF(G13=Lijsten!B$108,3,4),FALSE)+VLOOKUP(E13,ParametersA,5,FALSE))</f>
        <v>0.33333333333333331</v>
      </c>
      <c r="E13" s="25" t="s">
        <v>688</v>
      </c>
      <c r="F13" s="25"/>
      <c r="G13" s="25" t="s">
        <v>175</v>
      </c>
      <c r="H13" s="99">
        <f t="shared" ref="H13" si="2">K13</f>
        <v>0</v>
      </c>
      <c r="I13" s="36"/>
      <c r="J13" s="16"/>
      <c r="K13" s="18">
        <f>COUNTIF(Entries,$E13)</f>
        <v>0</v>
      </c>
      <c r="L13" s="16"/>
      <c r="M13" s="18">
        <f>IF(ISBLANK(N13),_xlfn.CEILING.PRECISE(H13/VLOOKUP(E13,ParametersA,6,FALSE)),N13)</f>
        <v>0</v>
      </c>
      <c r="N13" s="87"/>
      <c r="O13" s="16"/>
    </row>
    <row r="14" spans="1:15" ht="18.75" x14ac:dyDescent="0.25">
      <c r="A14" s="16"/>
      <c r="B14" s="14"/>
      <c r="C14" s="11"/>
      <c r="D14" s="12"/>
      <c r="E14" s="95" t="s">
        <v>41</v>
      </c>
      <c r="F14" s="95"/>
      <c r="G14" s="13"/>
      <c r="H14" s="38"/>
      <c r="I14" s="37"/>
      <c r="J14" s="17"/>
      <c r="K14" s="166"/>
      <c r="L14" s="17"/>
      <c r="M14" s="37"/>
      <c r="N14" s="86"/>
      <c r="O14" s="17"/>
    </row>
    <row r="15" spans="1:15" ht="18.75" x14ac:dyDescent="0.25">
      <c r="A15" s="24"/>
      <c r="B15" s="14"/>
      <c r="C15" s="9">
        <f>IF(ISBLANK(A15),D13+IF(E14=Lijsten!$B$104,15/24/60,0),A15)</f>
        <v>0.33333333333333331</v>
      </c>
      <c r="D15" s="10">
        <f>C15+M15*VLOOKUP(E15,ParametersA,2,FALSE)+H15*(VLOOKUP(E15,ParametersA,IF(G15=Lijsten!B$108,3,4),FALSE)+VLOOKUP(E15,ParametersA,5,FALSE))</f>
        <v>0.33333333333333331</v>
      </c>
      <c r="E15" s="25" t="s">
        <v>684</v>
      </c>
      <c r="F15" s="25"/>
      <c r="G15" s="25" t="s">
        <v>176</v>
      </c>
      <c r="H15" s="99">
        <f t="shared" ref="H15" si="3">K15</f>
        <v>0</v>
      </c>
      <c r="I15" s="36"/>
      <c r="J15" s="16"/>
      <c r="K15" s="18">
        <f>COUNTIF(Entries,$E15)</f>
        <v>0</v>
      </c>
      <c r="L15" s="16"/>
      <c r="M15" s="18">
        <f>IF(ISBLANK(N15),_xlfn.CEILING.PRECISE(H15/VLOOKUP(E15,ParametersA,6,FALSE)),N15)</f>
        <v>0</v>
      </c>
      <c r="N15" s="87"/>
      <c r="O15" s="16"/>
    </row>
    <row r="16" spans="1:15" ht="18.75" x14ac:dyDescent="0.25">
      <c r="A16" s="16"/>
      <c r="B16" s="14"/>
      <c r="C16" s="11"/>
      <c r="D16" s="12"/>
      <c r="E16" s="95" t="s">
        <v>41</v>
      </c>
      <c r="F16" s="95"/>
      <c r="G16" s="13"/>
      <c r="H16" s="38"/>
      <c r="I16" s="37"/>
      <c r="J16" s="17"/>
      <c r="K16" s="166"/>
      <c r="L16" s="17"/>
      <c r="M16" s="37"/>
      <c r="N16" s="86"/>
      <c r="O16" s="17"/>
    </row>
    <row r="17" spans="1:15" ht="18.75" x14ac:dyDescent="0.25">
      <c r="A17" s="24"/>
      <c r="B17" s="14"/>
      <c r="C17" s="9">
        <f>IF(ISBLANK(A17),D15+IF(E16=Lijsten!$B$104,15/24/60,0),A17)</f>
        <v>0.33333333333333331</v>
      </c>
      <c r="D17" s="10">
        <f>C17+M17*VLOOKUP(E17,ParametersA,2,FALSE)+H17*(VLOOKUP(E17,ParametersA,IF(G17=Lijsten!B$108,3,4),FALSE)+VLOOKUP(E17,ParametersA,5,FALSE))</f>
        <v>0.33333333333333331</v>
      </c>
      <c r="E17" s="25" t="s">
        <v>685</v>
      </c>
      <c r="F17" s="25"/>
      <c r="G17" s="25" t="s">
        <v>176</v>
      </c>
      <c r="H17" s="99">
        <f t="shared" ref="H17" si="4">K17</f>
        <v>0</v>
      </c>
      <c r="I17" s="36"/>
      <c r="J17" s="16"/>
      <c r="K17" s="18">
        <f>COUNTIF(Entries,$E17)</f>
        <v>0</v>
      </c>
      <c r="L17" s="16"/>
      <c r="M17" s="18">
        <f>IF(ISBLANK(N17),_xlfn.CEILING.PRECISE(H17/VLOOKUP(E17,ParametersA,6,FALSE)),N17)</f>
        <v>0</v>
      </c>
      <c r="N17" s="87"/>
      <c r="O17" s="16"/>
    </row>
    <row r="18" spans="1:15" ht="18.75" x14ac:dyDescent="0.25">
      <c r="A18" s="16"/>
      <c r="B18" s="14"/>
      <c r="C18" s="11"/>
      <c r="D18" s="12"/>
      <c r="E18" s="95" t="s">
        <v>41</v>
      </c>
      <c r="F18" s="95"/>
      <c r="G18" s="13"/>
      <c r="H18" s="38"/>
      <c r="I18" s="37"/>
      <c r="J18" s="17"/>
      <c r="K18" s="166"/>
      <c r="L18" s="17"/>
      <c r="M18" s="37"/>
      <c r="N18" s="86"/>
      <c r="O18" s="17"/>
    </row>
    <row r="19" spans="1:15" ht="18.75" x14ac:dyDescent="0.25">
      <c r="A19" s="24"/>
      <c r="B19" s="14"/>
      <c r="C19" s="9">
        <f>IF(ISBLANK(A19),D17+IF(E18=Lijsten!$B$104,15/24/60,0),A19)</f>
        <v>0.33333333333333331</v>
      </c>
      <c r="D19" s="10" t="e">
        <f>C19+M19*VLOOKUP(E19,ParametersA,2,FALSE)+H19*(VLOOKUP(E19,ParametersA,IF(G19=Lijsten!B$108,3,4),FALSE)+VLOOKUP(E19,ParametersA,5,FALSE))</f>
        <v>#N/A</v>
      </c>
      <c r="E19" s="25"/>
      <c r="F19" s="25"/>
      <c r="G19" s="25"/>
      <c r="H19" s="99">
        <f t="shared" ref="H19" si="5">K19</f>
        <v>0</v>
      </c>
      <c r="I19" s="36"/>
      <c r="J19" s="16"/>
      <c r="K19" s="18">
        <f>COUNTIF(Entries,$E19)</f>
        <v>0</v>
      </c>
      <c r="L19" s="16"/>
      <c r="M19" s="18" t="e">
        <f>IF(ISBLANK(N19),_xlfn.CEILING.PRECISE(H19/VLOOKUP(E19,ParametersA,6,FALSE)),N19)</f>
        <v>#N/A</v>
      </c>
      <c r="N19" s="87"/>
      <c r="O19" s="16"/>
    </row>
    <row r="20" spans="1:15" ht="18.75" x14ac:dyDescent="0.25">
      <c r="A20" s="16"/>
      <c r="B20" s="14"/>
      <c r="C20" s="11"/>
      <c r="D20" s="12"/>
      <c r="E20" s="95" t="s">
        <v>41</v>
      </c>
      <c r="F20" s="95"/>
      <c r="G20" s="13"/>
      <c r="H20" s="38"/>
      <c r="I20" s="37"/>
      <c r="J20" s="17"/>
      <c r="K20" s="166"/>
      <c r="L20" s="17"/>
      <c r="M20" s="37"/>
      <c r="N20" s="86"/>
      <c r="O20" s="17"/>
    </row>
    <row r="21" spans="1:15" ht="18.75" x14ac:dyDescent="0.25">
      <c r="A21" s="24"/>
      <c r="B21" s="14"/>
      <c r="C21" s="9" t="e">
        <f>IF(ISBLANK(A21),D19+IF(E20=Lijsten!$B$104,15/24/60,0),A21)</f>
        <v>#N/A</v>
      </c>
      <c r="D21" s="10" t="e">
        <f>C21+M21*VLOOKUP(E21,ParametersA,2,FALSE)+H21*(VLOOKUP(E21,ParametersA,IF(G21=Lijsten!B$108,3,4),FALSE)+VLOOKUP(E21,ParametersA,5,FALSE))</f>
        <v>#N/A</v>
      </c>
      <c r="E21" s="25"/>
      <c r="F21" s="25"/>
      <c r="G21" s="25"/>
      <c r="H21" s="99">
        <f t="shared" ref="H21" si="6">K21</f>
        <v>0</v>
      </c>
      <c r="I21" s="36"/>
      <c r="J21" s="16"/>
      <c r="K21" s="18">
        <f>COUNTIF(Entries,$E21)</f>
        <v>0</v>
      </c>
      <c r="L21" s="16"/>
      <c r="M21" s="18" t="e">
        <f>IF(ISBLANK(N21),_xlfn.CEILING.PRECISE(H21/VLOOKUP(E21,ParametersA,6,FALSE)),N21)</f>
        <v>#N/A</v>
      </c>
      <c r="N21" s="87"/>
      <c r="O21" s="16"/>
    </row>
    <row r="22" spans="1:15" ht="18.75" x14ac:dyDescent="0.25">
      <c r="A22" s="16"/>
      <c r="B22" s="14"/>
      <c r="C22" s="11"/>
      <c r="D22" s="12"/>
      <c r="E22" s="95" t="s">
        <v>41</v>
      </c>
      <c r="F22" s="95"/>
      <c r="G22" s="13"/>
      <c r="H22" s="38"/>
      <c r="I22" s="37"/>
      <c r="J22" s="17"/>
      <c r="K22" s="166"/>
      <c r="L22" s="17"/>
      <c r="M22" s="37"/>
      <c r="N22" s="86"/>
      <c r="O22" s="17"/>
    </row>
    <row r="23" spans="1:15" ht="18.75" x14ac:dyDescent="0.25">
      <c r="A23" s="24"/>
      <c r="B23" s="14"/>
      <c r="C23" s="9" t="e">
        <f>IF(ISBLANK(A23),D21+IF(E22=Lijsten!$B$104,15/24/60,0),A23)</f>
        <v>#N/A</v>
      </c>
      <c r="D23" s="10" t="e">
        <f>C23+M23*VLOOKUP(E23,ParametersA,2,FALSE)+H23*(VLOOKUP(E23,ParametersA,IF(G23=Lijsten!B$108,3,4),FALSE)+VLOOKUP(E23,ParametersA,5,FALSE))</f>
        <v>#N/A</v>
      </c>
      <c r="E23" s="25"/>
      <c r="F23" s="25"/>
      <c r="G23" s="25"/>
      <c r="H23" s="99">
        <f t="shared" ref="H23" si="7">K23</f>
        <v>0</v>
      </c>
      <c r="I23" s="36"/>
      <c r="J23" s="16"/>
      <c r="K23" s="18">
        <f>COUNTIF(Entries,$E23)</f>
        <v>0</v>
      </c>
      <c r="L23" s="16"/>
      <c r="M23" s="18" t="e">
        <f>IF(ISBLANK(N23),_xlfn.CEILING.PRECISE(H23/VLOOKUP(E23,ParametersA,6,FALSE)),N23)</f>
        <v>#N/A</v>
      </c>
      <c r="N23" s="87"/>
      <c r="O23" s="16"/>
    </row>
    <row r="24" spans="1:15" ht="18.75" x14ac:dyDescent="0.25">
      <c r="A24" s="16"/>
      <c r="B24" s="14"/>
      <c r="C24" s="11"/>
      <c r="D24" s="12"/>
      <c r="E24" s="95" t="s">
        <v>41</v>
      </c>
      <c r="F24" s="95"/>
      <c r="G24" s="13"/>
      <c r="H24" s="38"/>
      <c r="I24" s="37"/>
      <c r="J24" s="17"/>
      <c r="K24" s="166"/>
      <c r="L24" s="17"/>
      <c r="M24" s="37"/>
      <c r="N24" s="86"/>
      <c r="O24" s="17"/>
    </row>
    <row r="25" spans="1:15" ht="18.75" x14ac:dyDescent="0.25">
      <c r="A25" s="24"/>
      <c r="B25" s="14"/>
      <c r="C25" s="9" t="e">
        <f>IF(ISBLANK(A25),D23+IF(E24=Lijsten!$B$104,15/24/60,0),A25)</f>
        <v>#N/A</v>
      </c>
      <c r="D25" s="10" t="e">
        <f>C25+M25*VLOOKUP(E25,ParametersA,2,FALSE)+H25*(VLOOKUP(E25,ParametersA,IF(G25=Lijsten!B$108,3,4),FALSE)+VLOOKUP(E25,ParametersA,5,FALSE))</f>
        <v>#N/A</v>
      </c>
      <c r="E25" s="25"/>
      <c r="F25" s="25"/>
      <c r="G25" s="25"/>
      <c r="H25" s="99">
        <f t="shared" ref="H25" si="8">K25</f>
        <v>0</v>
      </c>
      <c r="I25" s="36"/>
      <c r="J25" s="16"/>
      <c r="K25" s="18">
        <f>COUNTIF(Entries,$E25)</f>
        <v>0</v>
      </c>
      <c r="L25" s="16"/>
      <c r="M25" s="18" t="e">
        <f>IF(ISBLANK(N25),_xlfn.CEILING.PRECISE(H25/VLOOKUP(E25,ParametersA,6,FALSE)),N25)</f>
        <v>#N/A</v>
      </c>
      <c r="N25" s="87"/>
      <c r="O25" s="16"/>
    </row>
    <row r="26" spans="1:15" ht="18.75" x14ac:dyDescent="0.25">
      <c r="A26" s="16"/>
      <c r="B26" s="14"/>
      <c r="C26" s="11"/>
      <c r="D26" s="12"/>
      <c r="E26" s="95" t="s">
        <v>41</v>
      </c>
      <c r="F26" s="95"/>
      <c r="G26" s="13"/>
      <c r="H26" s="38"/>
      <c r="I26" s="37"/>
      <c r="J26" s="17"/>
      <c r="K26" s="166"/>
      <c r="L26" s="17"/>
      <c r="M26" s="37"/>
      <c r="N26" s="86"/>
      <c r="O26" s="17"/>
    </row>
    <row r="27" spans="1:15" ht="18.75" x14ac:dyDescent="0.25">
      <c r="A27" s="24"/>
      <c r="B27" s="14"/>
      <c r="C27" s="9" t="e">
        <f>IF(ISBLANK(A27),D25+IF(E26=Lijsten!$B$104,15/24/60,0),A27)</f>
        <v>#N/A</v>
      </c>
      <c r="D27" s="10" t="e">
        <f>C27+M27*VLOOKUP(E27,ParametersA,2,FALSE)+H27*(VLOOKUP(E27,ParametersA,IF(G27=Lijsten!B$108,3,4),FALSE)+VLOOKUP(E27,ParametersA,5,FALSE))</f>
        <v>#N/A</v>
      </c>
      <c r="E27" s="25"/>
      <c r="F27" s="25"/>
      <c r="G27" s="25"/>
      <c r="H27" s="99">
        <f t="shared" ref="H27" si="9">K27</f>
        <v>0</v>
      </c>
      <c r="I27" s="36"/>
      <c r="J27" s="16"/>
      <c r="K27" s="18">
        <f>COUNTIF(Entries,$E27)</f>
        <v>0</v>
      </c>
      <c r="L27" s="16"/>
      <c r="M27" s="18" t="e">
        <f>IF(ISBLANK(N27),_xlfn.CEILING.PRECISE(H27/VLOOKUP(E27,ParametersA,6,FALSE)),N27)</f>
        <v>#N/A</v>
      </c>
      <c r="N27" s="87"/>
      <c r="O27" s="16"/>
    </row>
    <row r="28" spans="1:15" ht="18.75" x14ac:dyDescent="0.25">
      <c r="A28" s="16"/>
      <c r="B28" s="14"/>
      <c r="C28" s="11"/>
      <c r="D28" s="12"/>
      <c r="E28" s="95" t="s">
        <v>41</v>
      </c>
      <c r="F28" s="95"/>
      <c r="G28" s="13"/>
      <c r="H28" s="38"/>
      <c r="I28" s="37"/>
      <c r="J28" s="17"/>
      <c r="K28" s="166"/>
      <c r="L28" s="17"/>
      <c r="M28" s="37"/>
      <c r="N28" s="86"/>
      <c r="O28" s="17"/>
    </row>
    <row r="29" spans="1:15" ht="18.75" x14ac:dyDescent="0.25">
      <c r="A29" s="24"/>
      <c r="B29" s="14"/>
      <c r="C29" s="9" t="e">
        <f>IF(ISBLANK(A29),D27+IF(E28=Lijsten!$B$104,15/24/60,0),A29)</f>
        <v>#N/A</v>
      </c>
      <c r="D29" s="10" t="e">
        <f>C29+M29*VLOOKUP(E29,ParametersA,2,FALSE)+H29*(VLOOKUP(E29,ParametersA,IF(G29=Lijsten!B$108,3,4),FALSE)+VLOOKUP(E29,ParametersA,5,FALSE))</f>
        <v>#N/A</v>
      </c>
      <c r="E29" s="25"/>
      <c r="F29" s="25"/>
      <c r="G29" s="25"/>
      <c r="H29" s="99">
        <f t="shared" ref="H29" si="10">K29</f>
        <v>0</v>
      </c>
      <c r="I29" s="36"/>
      <c r="J29" s="16"/>
      <c r="K29" s="18">
        <f>COUNTIF(Entries,$E29)</f>
        <v>0</v>
      </c>
      <c r="L29" s="16"/>
      <c r="M29" s="18" t="e">
        <f>IF(ISBLANK(N29),_xlfn.CEILING.PRECISE(H29/VLOOKUP(E29,ParametersA,6,FALSE)),N29)</f>
        <v>#N/A</v>
      </c>
      <c r="N29" s="87"/>
      <c r="O29" s="16"/>
    </row>
    <row r="30" spans="1:15" ht="18.75" x14ac:dyDescent="0.25">
      <c r="A30" s="16"/>
      <c r="B30" s="14"/>
      <c r="C30" s="11"/>
      <c r="D30" s="12"/>
      <c r="E30" s="95" t="s">
        <v>41</v>
      </c>
      <c r="F30" s="95"/>
      <c r="G30" s="13"/>
      <c r="H30" s="38"/>
      <c r="I30" s="37"/>
      <c r="J30" s="17"/>
      <c r="K30" s="166"/>
      <c r="L30" s="17"/>
      <c r="M30" s="37"/>
      <c r="N30" s="86"/>
      <c r="O30" s="17"/>
    </row>
    <row r="31" spans="1:15" ht="18.75" x14ac:dyDescent="0.25">
      <c r="A31" s="24"/>
      <c r="B31" s="14"/>
      <c r="C31" s="9" t="e">
        <f>IF(ISBLANK(A31),D29+IF(E30=Lijsten!$B$104,15/24/60,0),A31)</f>
        <v>#N/A</v>
      </c>
      <c r="D31" s="10" t="e">
        <f>C31+M31*VLOOKUP(E31,ParametersA,2,FALSE)+H31*(VLOOKUP(E31,ParametersA,IF(G31=Lijsten!B$108,3,4),FALSE)+VLOOKUP(E31,ParametersA,5,FALSE))</f>
        <v>#N/A</v>
      </c>
      <c r="E31" s="25"/>
      <c r="F31" s="25"/>
      <c r="G31" s="25"/>
      <c r="H31" s="99">
        <f t="shared" ref="H31" si="11">K31</f>
        <v>0</v>
      </c>
      <c r="I31" s="36"/>
      <c r="J31" s="16"/>
      <c r="K31" s="18">
        <f>COUNTIF(Entries,$E31)</f>
        <v>0</v>
      </c>
      <c r="L31" s="16"/>
      <c r="M31" s="18" t="e">
        <f>IF(ISBLANK(N31),_xlfn.CEILING.PRECISE(H31/VLOOKUP(E31,ParametersA,6,FALSE)),N31)</f>
        <v>#N/A</v>
      </c>
      <c r="N31" s="87"/>
      <c r="O31" s="16"/>
    </row>
    <row r="32" spans="1:15" ht="18.75" x14ac:dyDescent="0.25">
      <c r="A32" s="16"/>
      <c r="B32" s="14"/>
      <c r="C32" s="11"/>
      <c r="D32" s="12"/>
      <c r="E32" s="95" t="s">
        <v>41</v>
      </c>
      <c r="F32" s="95"/>
      <c r="G32" s="13"/>
      <c r="H32" s="38"/>
      <c r="I32" s="37"/>
      <c r="J32" s="17"/>
      <c r="K32" s="166"/>
      <c r="L32" s="17"/>
      <c r="M32" s="37"/>
      <c r="N32" s="86"/>
      <c r="O32" s="17"/>
    </row>
    <row r="33" spans="1:15" ht="18.75" x14ac:dyDescent="0.25">
      <c r="A33" s="24"/>
      <c r="B33" s="14"/>
      <c r="C33" s="9" t="e">
        <f>IF(ISBLANK(A33),D31+IF(E32=Lijsten!$B$104,15/24/60,0),A33)</f>
        <v>#N/A</v>
      </c>
      <c r="D33" s="10" t="e">
        <f>C33+M33*VLOOKUP(E33,ParametersA,2,FALSE)+H33*(VLOOKUP(E33,ParametersA,IF(G33=Lijsten!B$108,3,4),FALSE)+VLOOKUP(E33,ParametersA,5,FALSE))</f>
        <v>#N/A</v>
      </c>
      <c r="E33" s="25"/>
      <c r="F33" s="25"/>
      <c r="G33" s="25"/>
      <c r="H33" s="99">
        <f t="shared" ref="H33" si="12">K33</f>
        <v>0</v>
      </c>
      <c r="I33" s="36"/>
      <c r="J33" s="16"/>
      <c r="K33" s="18">
        <f>COUNTIF(Entries,$E33)</f>
        <v>0</v>
      </c>
      <c r="L33" s="16"/>
      <c r="M33" s="18" t="e">
        <f>IF(ISBLANK(N33),_xlfn.CEILING.PRECISE(H33/VLOOKUP(E33,ParametersA,6,FALSE)),N33)</f>
        <v>#N/A</v>
      </c>
      <c r="N33" s="87"/>
      <c r="O33" s="16"/>
    </row>
    <row r="34" spans="1:15" ht="18.75" x14ac:dyDescent="0.25">
      <c r="A34" s="16"/>
      <c r="B34" s="14"/>
      <c r="C34" s="11"/>
      <c r="D34" s="12"/>
      <c r="E34" s="95" t="s">
        <v>41</v>
      </c>
      <c r="F34" s="95"/>
      <c r="G34" s="13"/>
      <c r="H34" s="38"/>
      <c r="I34" s="37"/>
      <c r="J34" s="17"/>
      <c r="K34" s="166"/>
      <c r="L34" s="17"/>
      <c r="M34" s="37"/>
      <c r="N34" s="86"/>
      <c r="O34" s="17"/>
    </row>
    <row r="35" spans="1:15" ht="18.75" x14ac:dyDescent="0.25">
      <c r="A35" s="24"/>
      <c r="B35" s="14"/>
      <c r="C35" s="9" t="e">
        <f>IF(ISBLANK(A35),D33+IF(E34=Lijsten!$B$104,15/24/60,0),A35)</f>
        <v>#N/A</v>
      </c>
      <c r="D35" s="10" t="e">
        <f>C35+M35*VLOOKUP(E35,ParametersA,2,FALSE)+H35*(VLOOKUP(E35,ParametersA,IF(G35=Lijsten!B$108,3,4),FALSE)+VLOOKUP(E35,ParametersA,5,FALSE))</f>
        <v>#N/A</v>
      </c>
      <c r="E35" s="25"/>
      <c r="F35" s="25"/>
      <c r="G35" s="25"/>
      <c r="H35" s="99">
        <f t="shared" ref="H35" si="13">K35</f>
        <v>0</v>
      </c>
      <c r="I35" s="36"/>
      <c r="J35" s="16"/>
      <c r="K35" s="18">
        <f>COUNTIF(Entries,$E35)</f>
        <v>0</v>
      </c>
      <c r="L35" s="16"/>
      <c r="M35" s="18" t="e">
        <f>IF(ISBLANK(N35),_xlfn.CEILING.PRECISE(H35/VLOOKUP(E35,ParametersA,6,FALSE)),N35)</f>
        <v>#N/A</v>
      </c>
      <c r="N35" s="87"/>
      <c r="O35" s="16"/>
    </row>
    <row r="36" spans="1:15" ht="18.75" x14ac:dyDescent="0.25">
      <c r="A36" s="16"/>
      <c r="B36" s="14"/>
      <c r="C36" s="11"/>
      <c r="D36" s="12"/>
      <c r="E36" s="95" t="s">
        <v>41</v>
      </c>
      <c r="F36" s="95"/>
      <c r="G36" s="13"/>
      <c r="H36" s="38"/>
      <c r="I36" s="37"/>
      <c r="J36" s="17"/>
      <c r="K36" s="166"/>
      <c r="L36" s="17"/>
      <c r="M36" s="37"/>
      <c r="N36" s="86"/>
      <c r="O36" s="17"/>
    </row>
    <row r="37" spans="1:15" ht="18.75" x14ac:dyDescent="0.25">
      <c r="A37" s="24"/>
      <c r="B37" s="14"/>
      <c r="C37" s="9" t="e">
        <f>IF(ISBLANK(A37),D35+IF(E36=Lijsten!$B$104,15/24/60,0),A37)</f>
        <v>#N/A</v>
      </c>
      <c r="D37" s="10" t="e">
        <f>C37+M37*VLOOKUP(E37,ParametersA,2,FALSE)+H37*(VLOOKUP(E37,ParametersA,IF(G37=Lijsten!B$108,3,4),FALSE)+VLOOKUP(E37,ParametersA,5,FALSE))</f>
        <v>#N/A</v>
      </c>
      <c r="E37" s="25"/>
      <c r="F37" s="25"/>
      <c r="G37" s="25"/>
      <c r="H37" s="99">
        <f t="shared" ref="H37" si="14">K37</f>
        <v>0</v>
      </c>
      <c r="I37" s="36"/>
      <c r="J37" s="16"/>
      <c r="K37" s="18">
        <f>COUNTIF(Entries,$E37)</f>
        <v>0</v>
      </c>
      <c r="L37" s="16"/>
      <c r="M37" s="18" t="e">
        <f>IF(ISBLANK(N37),_xlfn.CEILING.PRECISE(H37/VLOOKUP(E37,ParametersA,6,FALSE)),N37)</f>
        <v>#N/A</v>
      </c>
      <c r="N37" s="87"/>
      <c r="O37" s="16"/>
    </row>
    <row r="38" spans="1:15" ht="18.75" x14ac:dyDescent="0.25">
      <c r="A38" s="16"/>
      <c r="B38" s="14"/>
      <c r="C38" s="11"/>
      <c r="D38" s="12"/>
      <c r="E38" s="95" t="s">
        <v>41</v>
      </c>
      <c r="F38" s="95"/>
      <c r="G38" s="13"/>
      <c r="H38" s="38"/>
      <c r="I38" s="37"/>
      <c r="J38" s="17"/>
      <c r="K38" s="166"/>
      <c r="L38" s="17"/>
      <c r="M38" s="37"/>
      <c r="N38" s="86"/>
      <c r="O38" s="17"/>
    </row>
    <row r="39" spans="1:15" ht="18.75" x14ac:dyDescent="0.25">
      <c r="A39" s="24"/>
      <c r="B39" s="14"/>
      <c r="C39" s="9" t="e">
        <f>IF(ISBLANK(A39),D37+IF(E38=Lijsten!$B$104,15/24/60,0),A39)</f>
        <v>#N/A</v>
      </c>
      <c r="D39" s="10" t="e">
        <f>C39+M39*VLOOKUP(E39,ParametersA,2,FALSE)+H39*(VLOOKUP(E39,ParametersA,IF(G39=Lijsten!B$108,3,4),FALSE)+VLOOKUP(E39,ParametersA,5,FALSE))</f>
        <v>#N/A</v>
      </c>
      <c r="E39" s="25"/>
      <c r="F39" s="25"/>
      <c r="G39" s="25"/>
      <c r="H39" s="99">
        <f t="shared" ref="H39" si="15">K39</f>
        <v>0</v>
      </c>
      <c r="I39" s="36"/>
      <c r="J39" s="16"/>
      <c r="K39" s="18">
        <f>COUNTIF(Entries,$E39)</f>
        <v>0</v>
      </c>
      <c r="L39" s="16"/>
      <c r="M39" s="18" t="e">
        <f>IF(ISBLANK(N39),_xlfn.CEILING.PRECISE(H39/VLOOKUP(E39,ParametersA,6,FALSE)),N39)</f>
        <v>#N/A</v>
      </c>
      <c r="N39" s="87"/>
      <c r="O39" s="16"/>
    </row>
    <row r="40" spans="1:15" ht="18.75" x14ac:dyDescent="0.25">
      <c r="A40" s="16"/>
      <c r="B40" s="14"/>
      <c r="C40" s="11"/>
      <c r="D40" s="12"/>
      <c r="E40" s="95" t="s">
        <v>41</v>
      </c>
      <c r="F40" s="95"/>
      <c r="G40" s="13"/>
      <c r="H40" s="38"/>
      <c r="I40" s="37"/>
      <c r="J40" s="17"/>
      <c r="K40" s="166"/>
      <c r="L40" s="17"/>
      <c r="M40" s="37"/>
      <c r="N40" s="86"/>
      <c r="O40" s="17"/>
    </row>
    <row r="41" spans="1:15" ht="18.75" x14ac:dyDescent="0.25">
      <c r="A41" s="24"/>
      <c r="B41" s="14"/>
      <c r="C41" s="9" t="e">
        <f>IF(ISBLANK(A41),D39+IF(E40=Lijsten!$B$104,15/24/60,0),A41)</f>
        <v>#N/A</v>
      </c>
      <c r="D41" s="10" t="e">
        <f>C41+M41*VLOOKUP(E41,ParametersA,2,FALSE)+H41*(VLOOKUP(E41,ParametersA,IF(G41=Lijsten!B$108,3,4),FALSE)+VLOOKUP(E41,ParametersA,5,FALSE))</f>
        <v>#N/A</v>
      </c>
      <c r="E41" s="25"/>
      <c r="F41" s="25"/>
      <c r="G41" s="25"/>
      <c r="H41" s="99">
        <f t="shared" ref="H41" si="16">K41</f>
        <v>0</v>
      </c>
      <c r="I41" s="36"/>
      <c r="J41" s="16"/>
      <c r="K41" s="18">
        <f>COUNTIF(Entries,$E41)</f>
        <v>0</v>
      </c>
      <c r="L41" s="16"/>
      <c r="M41" s="18" t="e">
        <f>IF(ISBLANK(N41),_xlfn.CEILING.PRECISE(H41/VLOOKUP(E41,ParametersA,6,FALSE)),N41)</f>
        <v>#N/A</v>
      </c>
      <c r="N41" s="87"/>
      <c r="O41" s="16"/>
    </row>
    <row r="42" spans="1:15" ht="18.75" x14ac:dyDescent="0.25">
      <c r="A42" s="16"/>
      <c r="B42" s="14"/>
      <c r="C42" s="11"/>
      <c r="D42" s="12"/>
      <c r="E42" s="95" t="s">
        <v>41</v>
      </c>
      <c r="F42" s="95"/>
      <c r="G42" s="13"/>
      <c r="H42" s="38"/>
      <c r="I42" s="37"/>
      <c r="J42" s="17"/>
      <c r="K42" s="166"/>
      <c r="L42" s="17"/>
      <c r="M42" s="37"/>
      <c r="N42" s="86"/>
      <c r="O42" s="17"/>
    </row>
    <row r="43" spans="1:15" ht="18.75" x14ac:dyDescent="0.25">
      <c r="A43" s="24"/>
      <c r="B43" s="14"/>
      <c r="C43" s="9" t="e">
        <f>IF(ISBLANK(A43),D41+IF(E42=Lijsten!$B$104,15/24/60,0),A43)</f>
        <v>#N/A</v>
      </c>
      <c r="D43" s="10" t="e">
        <f>C43+M43*VLOOKUP(E43,ParametersA,2,FALSE)+H43*(VLOOKUP(E43,ParametersA,IF(G43=Lijsten!B$108,3,4),FALSE)+VLOOKUP(E43,ParametersA,5,FALSE))</f>
        <v>#N/A</v>
      </c>
      <c r="E43" s="25"/>
      <c r="F43" s="25"/>
      <c r="G43" s="25"/>
      <c r="H43" s="99">
        <f t="shared" ref="H43" si="17">K43</f>
        <v>0</v>
      </c>
      <c r="I43" s="36"/>
      <c r="J43" s="16"/>
      <c r="K43" s="18">
        <f>COUNTIF(Entries,$E43)</f>
        <v>0</v>
      </c>
      <c r="L43" s="16"/>
      <c r="M43" s="18" t="e">
        <f>IF(ISBLANK(N43),_xlfn.CEILING.PRECISE(H43/VLOOKUP(E43,ParametersA,6,FALSE)),N43)</f>
        <v>#N/A</v>
      </c>
      <c r="N43" s="87"/>
      <c r="O43" s="16"/>
    </row>
    <row r="44" spans="1:15" ht="18.75" x14ac:dyDescent="0.25">
      <c r="A44" s="16"/>
      <c r="B44" s="14"/>
      <c r="C44" s="11"/>
      <c r="D44" s="12"/>
      <c r="E44" s="95" t="s">
        <v>41</v>
      </c>
      <c r="F44" s="95"/>
      <c r="G44" s="13"/>
      <c r="H44" s="38"/>
      <c r="I44" s="37"/>
      <c r="J44" s="17"/>
      <c r="K44" s="166"/>
      <c r="L44" s="17"/>
      <c r="M44" s="37"/>
      <c r="N44" s="86"/>
      <c r="O44" s="17"/>
    </row>
    <row r="45" spans="1:15" ht="18.75" x14ac:dyDescent="0.25">
      <c r="A45" s="24"/>
      <c r="B45" s="14"/>
      <c r="C45" s="9" t="e">
        <f>IF(ISBLANK(A45),D43+IF(E44=Lijsten!$B$104,15/24/60,0),A45)</f>
        <v>#N/A</v>
      </c>
      <c r="D45" s="10" t="e">
        <f>C45+M45*VLOOKUP(E45,ParametersA,2,FALSE)+H45*(VLOOKUP(E45,ParametersA,IF(G45=Lijsten!B$108,3,4),FALSE)+VLOOKUP(E45,ParametersA,5,FALSE))</f>
        <v>#N/A</v>
      </c>
      <c r="E45" s="25"/>
      <c r="F45" s="25"/>
      <c r="G45" s="25"/>
      <c r="H45" s="99">
        <f t="shared" ref="H45" si="18">K45</f>
        <v>0</v>
      </c>
      <c r="I45" s="36"/>
      <c r="J45" s="16"/>
      <c r="K45" s="18">
        <f>COUNTIF(Entries,$E45)</f>
        <v>0</v>
      </c>
      <c r="L45" s="16"/>
      <c r="M45" s="18" t="e">
        <f>IF(ISBLANK(N45),_xlfn.CEILING.PRECISE(H45/VLOOKUP(E45,ParametersA,6,FALSE)),N45)</f>
        <v>#N/A</v>
      </c>
      <c r="N45" s="87"/>
      <c r="O45" s="16"/>
    </row>
    <row r="46" spans="1:15" ht="18.75" x14ac:dyDescent="0.25">
      <c r="A46" s="16"/>
      <c r="B46" s="14"/>
      <c r="C46" s="11"/>
      <c r="D46" s="12"/>
      <c r="E46" s="95" t="s">
        <v>41</v>
      </c>
      <c r="F46" s="95"/>
      <c r="G46" s="13"/>
      <c r="H46" s="38"/>
      <c r="I46" s="37"/>
      <c r="J46" s="17"/>
      <c r="K46" s="166"/>
      <c r="L46" s="17"/>
      <c r="M46" s="37"/>
      <c r="N46" s="86"/>
      <c r="O46" s="17"/>
    </row>
    <row r="47" spans="1:15" ht="18.75" x14ac:dyDescent="0.25">
      <c r="A47" s="24"/>
      <c r="B47" s="14"/>
      <c r="C47" s="9" t="e">
        <f>IF(ISBLANK(A47),D45+IF(E46=Lijsten!$B$104,15/24/60,0),A47)</f>
        <v>#N/A</v>
      </c>
      <c r="D47" s="10" t="e">
        <f>C47+M47*VLOOKUP(E47,ParametersA,2,FALSE)+H47*(VLOOKUP(E47,ParametersA,IF(G47=Lijsten!B$108,3,4),FALSE)+VLOOKUP(E47,ParametersA,5,FALSE))</f>
        <v>#N/A</v>
      </c>
      <c r="E47" s="25"/>
      <c r="F47" s="25"/>
      <c r="G47" s="25"/>
      <c r="H47" s="99">
        <f t="shared" ref="H47" si="19">K47</f>
        <v>0</v>
      </c>
      <c r="I47" s="36"/>
      <c r="J47" s="16"/>
      <c r="K47" s="18">
        <f>COUNTIF(Entries,$E47)</f>
        <v>0</v>
      </c>
      <c r="L47" s="16"/>
      <c r="M47" s="18" t="e">
        <f>IF(ISBLANK(N47),_xlfn.CEILING.PRECISE(H47/VLOOKUP(E47,ParametersA,6,FALSE)),N47)</f>
        <v>#N/A</v>
      </c>
      <c r="N47" s="87"/>
      <c r="O47" s="16"/>
    </row>
    <row r="48" spans="1:15" ht="18.75" x14ac:dyDescent="0.25">
      <c r="A48" s="16"/>
      <c r="B48" s="14"/>
      <c r="C48" s="11"/>
      <c r="D48" s="12"/>
      <c r="E48" s="95" t="s">
        <v>41</v>
      </c>
      <c r="F48" s="95"/>
      <c r="G48" s="13"/>
      <c r="H48" s="38"/>
      <c r="I48" s="37"/>
      <c r="J48" s="17"/>
      <c r="K48" s="166"/>
      <c r="L48" s="17"/>
      <c r="M48" s="37"/>
      <c r="N48" s="86"/>
      <c r="O48" s="17"/>
    </row>
    <row r="49" spans="1:15" ht="18.75" x14ac:dyDescent="0.25">
      <c r="A49" s="24"/>
      <c r="B49" s="14"/>
      <c r="C49" s="9" t="e">
        <f>IF(ISBLANK(A49),D47+IF(E48=Lijsten!$B$104,15/24/60,0),A49)</f>
        <v>#N/A</v>
      </c>
      <c r="D49" s="10" t="e">
        <f>C49+M49*VLOOKUP(E49,ParametersA,2,FALSE)+H49*(VLOOKUP(E49,ParametersA,IF(G49=Lijsten!B$108,3,4),FALSE)+VLOOKUP(E49,ParametersA,5,FALSE))</f>
        <v>#N/A</v>
      </c>
      <c r="E49" s="25"/>
      <c r="F49" s="25"/>
      <c r="G49" s="25"/>
      <c r="H49" s="99">
        <f t="shared" ref="H49" si="20">K49</f>
        <v>0</v>
      </c>
      <c r="I49" s="36"/>
      <c r="J49" s="16"/>
      <c r="K49" s="18">
        <f>COUNTIF(Entries,$E49)</f>
        <v>0</v>
      </c>
      <c r="L49" s="16"/>
      <c r="M49" s="18" t="e">
        <f>IF(ISBLANK(N49),_xlfn.CEILING.PRECISE(H49/VLOOKUP(E49,ParametersA,6,FALSE)),N49)</f>
        <v>#N/A</v>
      </c>
      <c r="N49" s="87"/>
      <c r="O49" s="16"/>
    </row>
    <row r="50" spans="1:15" ht="18.75" x14ac:dyDescent="0.25">
      <c r="A50" s="16"/>
      <c r="B50" s="14"/>
      <c r="C50" s="11"/>
      <c r="D50" s="12"/>
      <c r="E50" s="95" t="s">
        <v>41</v>
      </c>
      <c r="F50" s="95"/>
      <c r="G50" s="13"/>
      <c r="H50" s="38"/>
      <c r="I50" s="37"/>
      <c r="J50" s="17"/>
      <c r="K50" s="166"/>
      <c r="L50" s="17"/>
      <c r="M50" s="37"/>
      <c r="N50" s="86"/>
      <c r="O50" s="17"/>
    </row>
    <row r="51" spans="1:15" ht="18.75" x14ac:dyDescent="0.25">
      <c r="A51" s="24"/>
      <c r="B51" s="14"/>
      <c r="C51" s="9" t="e">
        <f>IF(ISBLANK(A51),D49+IF(E50=Lijsten!$B$104,15/24/60,0),A51)</f>
        <v>#N/A</v>
      </c>
      <c r="D51" s="10" t="e">
        <f>C51+M51*VLOOKUP(E51,ParametersA,2,FALSE)+H51*(VLOOKUP(E51,ParametersA,IF(G51=Lijsten!B$108,3,4),FALSE)+VLOOKUP(E51,ParametersA,5,FALSE))</f>
        <v>#N/A</v>
      </c>
      <c r="E51" s="25"/>
      <c r="F51" s="25"/>
      <c r="G51" s="25"/>
      <c r="H51" s="99">
        <f t="shared" ref="H51" si="21">K51</f>
        <v>0</v>
      </c>
      <c r="I51" s="36"/>
      <c r="J51" s="16"/>
      <c r="K51" s="18">
        <f>COUNTIF(Entries,$E51)</f>
        <v>0</v>
      </c>
      <c r="L51" s="16"/>
      <c r="M51" s="18" t="e">
        <f>IF(ISBLANK(N51),_xlfn.CEILING.PRECISE(H51/VLOOKUP(E51,ParametersA,6,FALSE)),N51)</f>
        <v>#N/A</v>
      </c>
      <c r="N51" s="87"/>
      <c r="O51" s="16"/>
    </row>
    <row r="52" spans="1:15" ht="18.75" x14ac:dyDescent="0.25">
      <c r="A52" s="16"/>
      <c r="B52" s="14"/>
      <c r="C52" s="11"/>
      <c r="D52" s="12"/>
      <c r="E52" s="95" t="s">
        <v>41</v>
      </c>
      <c r="F52" s="95"/>
      <c r="G52" s="13"/>
      <c r="H52" s="38"/>
      <c r="I52" s="37"/>
      <c r="J52" s="17"/>
      <c r="K52" s="166"/>
      <c r="L52" s="17"/>
      <c r="M52" s="37"/>
      <c r="N52" s="86"/>
      <c r="O52" s="17"/>
    </row>
    <row r="53" spans="1:15" ht="18.75" x14ac:dyDescent="0.25">
      <c r="A53" s="24"/>
      <c r="B53" s="14"/>
      <c r="C53" s="9" t="e">
        <f>IF(ISBLANK(A53),D51+IF(E52=Lijsten!$B$104,15/24/60,0),A53)</f>
        <v>#N/A</v>
      </c>
      <c r="D53" s="10" t="e">
        <f>C53+M53*VLOOKUP(E53,ParametersA,2,FALSE)+H53*(VLOOKUP(E53,ParametersA,IF(G53=Lijsten!B$108,3,4),FALSE)+VLOOKUP(E53,ParametersA,5,FALSE))</f>
        <v>#N/A</v>
      </c>
      <c r="E53" s="25"/>
      <c r="F53" s="25"/>
      <c r="G53" s="25"/>
      <c r="H53" s="99">
        <f t="shared" ref="H53" si="22">K53</f>
        <v>0</v>
      </c>
      <c r="I53" s="36"/>
      <c r="J53" s="16"/>
      <c r="K53" s="18">
        <f>COUNTIF(Entries,$E53)</f>
        <v>0</v>
      </c>
      <c r="L53" s="16"/>
      <c r="M53" s="18" t="e">
        <f>IF(ISBLANK(N53),_xlfn.CEILING.PRECISE(H53/VLOOKUP(E53,ParametersA,6,FALSE)),N53)</f>
        <v>#N/A</v>
      </c>
      <c r="N53" s="87"/>
      <c r="O53" s="16"/>
    </row>
    <row r="54" spans="1:15" ht="18.75" x14ac:dyDescent="0.25">
      <c r="A54" s="16"/>
      <c r="B54" s="14"/>
      <c r="C54" s="11"/>
      <c r="D54" s="12"/>
      <c r="E54" s="95" t="s">
        <v>41</v>
      </c>
      <c r="F54" s="95"/>
      <c r="G54" s="13"/>
      <c r="H54" s="38"/>
      <c r="I54" s="37"/>
      <c r="J54" s="17"/>
      <c r="K54" s="166"/>
      <c r="L54" s="17"/>
      <c r="M54" s="37"/>
      <c r="N54" s="86"/>
      <c r="O54" s="17"/>
    </row>
    <row r="55" spans="1:15" ht="18.75" x14ac:dyDescent="0.25">
      <c r="A55" s="24"/>
      <c r="B55" s="14"/>
      <c r="C55" s="9" t="e">
        <f>IF(ISBLANK(A55),D53+IF(E54=Lijsten!$B$104,15/24/60,0),A55)</f>
        <v>#N/A</v>
      </c>
      <c r="D55" s="10" t="e">
        <f>C55+M55*VLOOKUP(E55,ParametersA,2,FALSE)+H55*(VLOOKUP(E55,ParametersA,IF(G55=Lijsten!B$108,3,4),FALSE)+VLOOKUP(E55,ParametersA,5,FALSE))</f>
        <v>#N/A</v>
      </c>
      <c r="E55" s="25"/>
      <c r="F55" s="25"/>
      <c r="G55" s="25"/>
      <c r="H55" s="99">
        <f t="shared" ref="H55" si="23">K55</f>
        <v>0</v>
      </c>
      <c r="I55" s="36"/>
      <c r="J55" s="16"/>
      <c r="K55" s="18">
        <f>COUNTIF(Entries,$E55)</f>
        <v>0</v>
      </c>
      <c r="L55" s="16"/>
      <c r="M55" s="18" t="e">
        <f>IF(ISBLANK(N55),_xlfn.CEILING.PRECISE(H55/VLOOKUP(E55,ParametersA,6,FALSE)),N55)</f>
        <v>#N/A</v>
      </c>
      <c r="N55" s="87"/>
      <c r="O55" s="16"/>
    </row>
    <row r="56" spans="1:15" ht="18.75" x14ac:dyDescent="0.25">
      <c r="A56" s="16"/>
      <c r="B56" s="14"/>
      <c r="C56" s="11"/>
      <c r="D56" s="12"/>
      <c r="E56" s="95" t="s">
        <v>41</v>
      </c>
      <c r="F56" s="95"/>
      <c r="G56" s="13"/>
      <c r="H56" s="38"/>
      <c r="I56" s="37"/>
      <c r="J56" s="17"/>
      <c r="K56" s="166"/>
      <c r="L56" s="17"/>
      <c r="M56" s="37"/>
      <c r="N56" s="86"/>
      <c r="O56" s="17"/>
    </row>
    <row r="57" spans="1:15" ht="18.75" x14ac:dyDescent="0.25">
      <c r="A57" s="24"/>
      <c r="B57" s="14"/>
      <c r="C57" s="9" t="e">
        <f>IF(ISBLANK(A57),D55+IF(E56=Lijsten!$B$104,15/24/60,0),A57)</f>
        <v>#N/A</v>
      </c>
      <c r="D57" s="10" t="e">
        <f>C57+M57*VLOOKUP(E57,ParametersA,2,FALSE)+H57*(VLOOKUP(E57,ParametersA,IF(G57=Lijsten!B$108,3,4),FALSE)+VLOOKUP(E57,ParametersA,5,FALSE))</f>
        <v>#N/A</v>
      </c>
      <c r="E57" s="25"/>
      <c r="F57" s="25"/>
      <c r="G57" s="25"/>
      <c r="H57" s="99">
        <f t="shared" ref="H57" si="24">K57</f>
        <v>0</v>
      </c>
      <c r="I57" s="36"/>
      <c r="J57" s="16"/>
      <c r="K57" s="18">
        <f>COUNTIF(Entries,$E57)</f>
        <v>0</v>
      </c>
      <c r="L57" s="16"/>
      <c r="M57" s="18" t="e">
        <f>IF(ISBLANK(N57),_xlfn.CEILING.PRECISE(H57/VLOOKUP(E57,ParametersA,6,FALSE)),N57)</f>
        <v>#N/A</v>
      </c>
      <c r="N57" s="87"/>
      <c r="O57" s="16"/>
    </row>
    <row r="58" spans="1:15" ht="18.75" x14ac:dyDescent="0.25">
      <c r="A58" s="16"/>
      <c r="B58" s="14"/>
      <c r="C58" s="11"/>
      <c r="D58" s="12"/>
      <c r="E58" s="95" t="s">
        <v>41</v>
      </c>
      <c r="F58" s="95"/>
      <c r="G58" s="13"/>
      <c r="H58" s="38"/>
      <c r="I58" s="37"/>
      <c r="J58" s="17"/>
      <c r="K58" s="166"/>
      <c r="L58" s="17"/>
      <c r="M58" s="37"/>
      <c r="N58" s="86"/>
      <c r="O58" s="17"/>
    </row>
    <row r="59" spans="1:15" ht="18.75" x14ac:dyDescent="0.25">
      <c r="A59" s="24"/>
      <c r="B59" s="14"/>
      <c r="C59" s="9" t="e">
        <f>IF(ISBLANK(A59),D57+IF(E58=Lijsten!$B$104,15/24/60,0),A59)</f>
        <v>#N/A</v>
      </c>
      <c r="D59" s="10" t="e">
        <f>C59+M59*VLOOKUP(E59,ParametersA,2,FALSE)+H59*(VLOOKUP(E59,ParametersA,IF(G59=Lijsten!B$108,3,4),FALSE)+VLOOKUP(E59,ParametersA,5,FALSE))</f>
        <v>#N/A</v>
      </c>
      <c r="E59" s="25"/>
      <c r="F59" s="25"/>
      <c r="G59" s="25"/>
      <c r="H59" s="99">
        <f t="shared" ref="H59" si="25">K59</f>
        <v>0</v>
      </c>
      <c r="I59" s="36"/>
      <c r="J59" s="16"/>
      <c r="K59" s="18">
        <f>COUNTIF(Entries,$E59)</f>
        <v>0</v>
      </c>
      <c r="L59" s="16"/>
      <c r="M59" s="18" t="e">
        <f>IF(ISBLANK(N59),_xlfn.CEILING.PRECISE(H59/VLOOKUP(E59,ParametersA,6,FALSE)),N59)</f>
        <v>#N/A</v>
      </c>
      <c r="N59" s="87"/>
      <c r="O59" s="16"/>
    </row>
    <row r="60" spans="1:15" ht="18.75" x14ac:dyDescent="0.25">
      <c r="A60" s="16"/>
      <c r="B60" s="14"/>
      <c r="C60" s="11"/>
      <c r="D60" s="12"/>
      <c r="E60" s="95" t="s">
        <v>41</v>
      </c>
      <c r="F60" s="95"/>
      <c r="G60" s="13"/>
      <c r="H60" s="38"/>
      <c r="I60" s="37"/>
      <c r="J60" s="17"/>
      <c r="K60" s="166"/>
      <c r="L60" s="17"/>
      <c r="M60" s="37"/>
      <c r="N60" s="86"/>
      <c r="O60" s="17"/>
    </row>
    <row r="61" spans="1:15" ht="18.75" x14ac:dyDescent="0.25">
      <c r="A61" s="24"/>
      <c r="B61" s="14"/>
      <c r="C61" s="9" t="e">
        <f>IF(ISBLANK(A61),D59+IF(E60=Lijsten!$B$104,15/24/60,0),A61)</f>
        <v>#N/A</v>
      </c>
      <c r="D61" s="10" t="e">
        <f>C61+M61*VLOOKUP(E61,ParametersA,2,FALSE)+H61*(VLOOKUP(E61,ParametersA,IF(G61=Lijsten!B$108,3,4),FALSE)+VLOOKUP(E61,ParametersA,5,FALSE))</f>
        <v>#N/A</v>
      </c>
      <c r="E61" s="25"/>
      <c r="F61" s="25"/>
      <c r="G61" s="25"/>
      <c r="H61" s="99">
        <f t="shared" ref="H61" si="26">K61</f>
        <v>0</v>
      </c>
      <c r="I61" s="36"/>
      <c r="J61" s="16"/>
      <c r="K61" s="18">
        <f>COUNTIF(Entries,$E61)</f>
        <v>0</v>
      </c>
      <c r="L61" s="16"/>
      <c r="M61" s="18" t="e">
        <f>IF(ISBLANK(N61),_xlfn.CEILING.PRECISE(H61/VLOOKUP(E61,ParametersA,6,FALSE)),N61)</f>
        <v>#N/A</v>
      </c>
      <c r="N61" s="87"/>
      <c r="O61" s="16"/>
    </row>
    <row r="62" spans="1:15" ht="18.75" x14ac:dyDescent="0.25">
      <c r="A62" s="16"/>
      <c r="B62" s="14"/>
      <c r="C62" s="11"/>
      <c r="D62" s="12"/>
      <c r="E62" s="95" t="s">
        <v>41</v>
      </c>
      <c r="F62" s="95"/>
      <c r="G62" s="13"/>
      <c r="H62" s="38"/>
      <c r="I62" s="37"/>
      <c r="J62" s="17"/>
      <c r="K62" s="166"/>
      <c r="L62" s="17"/>
      <c r="M62" s="37"/>
      <c r="N62" s="86"/>
      <c r="O62" s="17"/>
    </row>
    <row r="63" spans="1:15" ht="18.75" x14ac:dyDescent="0.25">
      <c r="A63" s="24"/>
      <c r="B63" s="14"/>
      <c r="C63" s="9" t="e">
        <f>IF(ISBLANK(A63),D61+IF(E62=Lijsten!$B$104,15/24/60,0),A63)</f>
        <v>#N/A</v>
      </c>
      <c r="D63" s="10" t="e">
        <f>C63+M63*VLOOKUP(E63,ParametersA,2,FALSE)+H63*(VLOOKUP(E63,ParametersA,IF(G63=Lijsten!B$108,3,4),FALSE)+VLOOKUP(E63,ParametersA,5,FALSE))</f>
        <v>#N/A</v>
      </c>
      <c r="E63" s="25"/>
      <c r="F63" s="25"/>
      <c r="G63" s="25"/>
      <c r="H63" s="99">
        <f t="shared" ref="H63" si="27">K63</f>
        <v>0</v>
      </c>
      <c r="I63" s="36"/>
      <c r="J63" s="16"/>
      <c r="K63" s="18">
        <f>COUNTIF(Entries,$E63)</f>
        <v>0</v>
      </c>
      <c r="L63" s="16"/>
      <c r="M63" s="18" t="e">
        <f>IF(ISBLANK(N63),_xlfn.CEILING.PRECISE(H63/VLOOKUP(E63,ParametersA,6,FALSE)),N63)</f>
        <v>#N/A</v>
      </c>
      <c r="N63" s="87"/>
      <c r="O63" s="16"/>
    </row>
    <row r="64" spans="1:15" ht="18.75" x14ac:dyDescent="0.25">
      <c r="A64" s="16"/>
      <c r="B64" s="14"/>
      <c r="C64" s="11"/>
      <c r="D64" s="12"/>
      <c r="E64" s="95" t="s">
        <v>41</v>
      </c>
      <c r="F64" s="95"/>
      <c r="G64" s="13"/>
      <c r="H64" s="38"/>
      <c r="I64" s="37"/>
      <c r="J64" s="17"/>
      <c r="K64" s="166"/>
      <c r="L64" s="17"/>
      <c r="M64" s="37"/>
      <c r="N64" s="86"/>
      <c r="O64" s="17"/>
    </row>
    <row r="65" spans="1:15" ht="18.75" x14ac:dyDescent="0.25">
      <c r="A65" s="24"/>
      <c r="B65" s="14"/>
      <c r="C65" s="9" t="e">
        <f>IF(ISBLANK(A65),D63+IF(E64=Lijsten!$B$104,15/24/60,0),A65)</f>
        <v>#N/A</v>
      </c>
      <c r="D65" s="10" t="e">
        <f>C65+M65*VLOOKUP(E65,ParametersA,2,FALSE)+H65*(VLOOKUP(E65,ParametersA,IF(G65=Lijsten!B$108,3,4),FALSE)+VLOOKUP(E65,ParametersA,5,FALSE))</f>
        <v>#N/A</v>
      </c>
      <c r="E65" s="25"/>
      <c r="F65" s="25"/>
      <c r="G65" s="25"/>
      <c r="H65" s="99">
        <f t="shared" ref="H65" si="28">K65</f>
        <v>0</v>
      </c>
      <c r="I65" s="36"/>
      <c r="J65" s="16"/>
      <c r="K65" s="18">
        <f>COUNTIF(Entries,$E65)</f>
        <v>0</v>
      </c>
      <c r="L65" s="16"/>
      <c r="M65" s="18" t="e">
        <f>IF(ISBLANK(N65),_xlfn.CEILING.PRECISE(H65/VLOOKUP(E65,ParametersA,6,FALSE)),N65)</f>
        <v>#N/A</v>
      </c>
      <c r="N65" s="87"/>
      <c r="O65" s="16"/>
    </row>
    <row r="66" spans="1:15" ht="18.75" x14ac:dyDescent="0.25">
      <c r="A66" s="16"/>
      <c r="B66" s="14"/>
      <c r="C66" s="11"/>
      <c r="D66" s="12"/>
      <c r="E66" s="95" t="s">
        <v>41</v>
      </c>
      <c r="F66" s="95"/>
      <c r="G66" s="13"/>
      <c r="H66" s="38"/>
      <c r="I66" s="37"/>
      <c r="J66" s="17"/>
      <c r="K66" s="166"/>
      <c r="L66" s="17"/>
      <c r="M66" s="37"/>
      <c r="N66" s="86"/>
      <c r="O66" s="17"/>
    </row>
    <row r="67" spans="1:15" ht="18.75" x14ac:dyDescent="0.25">
      <c r="A67" s="24"/>
      <c r="B67" s="14"/>
      <c r="C67" s="9" t="e">
        <f>IF(ISBLANK(A67),D65+IF(E66=Lijsten!$B$104,15/24/60,0),A67)</f>
        <v>#N/A</v>
      </c>
      <c r="D67" s="10" t="e">
        <f>C67+M67*VLOOKUP(E67,ParametersA,2,FALSE)+H67*(VLOOKUP(E67,ParametersA,IF(G67=Lijsten!B$108,3,4),FALSE)+VLOOKUP(E67,ParametersA,5,FALSE))</f>
        <v>#N/A</v>
      </c>
      <c r="E67" s="25"/>
      <c r="F67" s="25"/>
      <c r="G67" s="25"/>
      <c r="H67" s="99">
        <f t="shared" ref="H67" si="29">K67</f>
        <v>0</v>
      </c>
      <c r="I67" s="36"/>
      <c r="J67" s="16"/>
      <c r="K67" s="18">
        <f>COUNTIF(Entries,$E67)</f>
        <v>0</v>
      </c>
      <c r="L67" s="16"/>
      <c r="M67" s="18" t="e">
        <f>IF(ISBLANK(N67),_xlfn.CEILING.PRECISE(H67/VLOOKUP(E67,ParametersA,6,FALSE)),N67)</f>
        <v>#N/A</v>
      </c>
      <c r="N67" s="87"/>
      <c r="O67" s="16"/>
    </row>
    <row r="68" spans="1:15" ht="18.75" x14ac:dyDescent="0.25">
      <c r="A68" s="16"/>
      <c r="B68" s="14"/>
      <c r="C68" s="11"/>
      <c r="D68" s="12"/>
      <c r="E68" s="95" t="s">
        <v>41</v>
      </c>
      <c r="F68" s="95"/>
      <c r="G68" s="13"/>
      <c r="H68" s="38"/>
      <c r="I68" s="37"/>
      <c r="J68" s="17"/>
      <c r="K68" s="166"/>
      <c r="L68" s="17"/>
      <c r="M68" s="37"/>
      <c r="N68" s="86"/>
      <c r="O68" s="17"/>
    </row>
    <row r="69" spans="1:15" ht="18.75" x14ac:dyDescent="0.25">
      <c r="A69" s="24"/>
      <c r="B69" s="14"/>
      <c r="C69" s="9" t="e">
        <f>IF(ISBLANK(A69),D67+IF(E68=Lijsten!$B$104,15/24/60,0),A69)</f>
        <v>#N/A</v>
      </c>
      <c r="D69" s="10" t="e">
        <f>C69+M69*VLOOKUP(E69,ParametersA,2,FALSE)+H69*(VLOOKUP(E69,ParametersA,IF(G69=Lijsten!B$108,3,4),FALSE)+VLOOKUP(E69,ParametersA,5,FALSE))</f>
        <v>#N/A</v>
      </c>
      <c r="E69" s="25"/>
      <c r="F69" s="25"/>
      <c r="G69" s="25"/>
      <c r="H69" s="99">
        <f t="shared" ref="H69" si="30">K69</f>
        <v>0</v>
      </c>
      <c r="I69" s="36"/>
      <c r="J69" s="16"/>
      <c r="K69" s="18">
        <f>COUNTIF(Entries,$E69)</f>
        <v>0</v>
      </c>
      <c r="L69" s="16"/>
      <c r="M69" s="18" t="e">
        <f>IF(ISBLANK(N69),_xlfn.CEILING.PRECISE(H69/VLOOKUP(E69,ParametersA,6,FALSE)),N69)</f>
        <v>#N/A</v>
      </c>
      <c r="N69" s="87"/>
      <c r="O69" s="16"/>
    </row>
    <row r="70" spans="1:15" ht="18.75" x14ac:dyDescent="0.25">
      <c r="A70" s="16"/>
      <c r="B70" s="14"/>
      <c r="C70" s="11"/>
      <c r="D70" s="12"/>
      <c r="E70" s="95" t="s">
        <v>41</v>
      </c>
      <c r="F70" s="95"/>
      <c r="G70" s="13"/>
      <c r="H70" s="38"/>
      <c r="I70" s="37"/>
      <c r="J70" s="17"/>
      <c r="K70" s="166"/>
      <c r="L70" s="17"/>
      <c r="M70" s="37"/>
      <c r="N70" s="86"/>
      <c r="O70" s="17"/>
    </row>
    <row r="71" spans="1:15" ht="18.75" x14ac:dyDescent="0.25">
      <c r="A71" s="24"/>
      <c r="B71" s="14"/>
      <c r="C71" s="9" t="e">
        <f>IF(ISBLANK(A71),D69+IF(E70=Lijsten!$B$104,15/24/60,0),A71)</f>
        <v>#N/A</v>
      </c>
      <c r="D71" s="10" t="e">
        <f>C71+M71*VLOOKUP(E71,ParametersA,2,FALSE)+H71*(VLOOKUP(E71,ParametersA,IF(G71=Lijsten!B$108,3,4),FALSE)+VLOOKUP(E71,ParametersA,5,FALSE))</f>
        <v>#N/A</v>
      </c>
      <c r="E71" s="25"/>
      <c r="F71" s="25"/>
      <c r="G71" s="25"/>
      <c r="H71" s="99">
        <f t="shared" ref="H71" si="31">K71</f>
        <v>0</v>
      </c>
      <c r="I71" s="36"/>
      <c r="J71" s="16"/>
      <c r="K71" s="18">
        <f>COUNTIF(Entries,$E71)</f>
        <v>0</v>
      </c>
      <c r="L71" s="16"/>
      <c r="M71" s="18" t="e">
        <f>IF(ISBLANK(N71),_xlfn.CEILING.PRECISE(H71/VLOOKUP(E71,ParametersA,6,FALSE)),N71)</f>
        <v>#N/A</v>
      </c>
      <c r="N71" s="87"/>
      <c r="O71" s="16"/>
    </row>
    <row r="72" spans="1:15" ht="18.75" x14ac:dyDescent="0.25">
      <c r="A72" s="16"/>
      <c r="B72" s="14"/>
      <c r="C72" s="11"/>
      <c r="D72" s="12"/>
      <c r="E72" s="95" t="s">
        <v>41</v>
      </c>
      <c r="F72" s="95"/>
      <c r="G72" s="13"/>
      <c r="H72" s="38"/>
      <c r="I72" s="37"/>
      <c r="J72" s="17"/>
      <c r="K72" s="166"/>
      <c r="L72" s="17"/>
      <c r="M72" s="37"/>
      <c r="N72" s="86"/>
      <c r="O72" s="17"/>
    </row>
    <row r="73" spans="1:15" ht="18.75" x14ac:dyDescent="0.25">
      <c r="A73" s="24"/>
      <c r="B73" s="14"/>
      <c r="C73" s="9" t="e">
        <f>IF(ISBLANK(A73),D71+IF(E72=Lijsten!$B$104,15/24/60,0),A73)</f>
        <v>#N/A</v>
      </c>
      <c r="D73" s="10" t="e">
        <f>C73+M73*VLOOKUP(E73,ParametersA,2,FALSE)+H73*(VLOOKUP(E73,ParametersA,IF(G73=Lijsten!B$108,3,4),FALSE)+VLOOKUP(E73,ParametersA,5,FALSE))</f>
        <v>#N/A</v>
      </c>
      <c r="E73" s="25"/>
      <c r="F73" s="25"/>
      <c r="G73" s="25"/>
      <c r="H73" s="99">
        <f t="shared" ref="H73" si="32">K73</f>
        <v>0</v>
      </c>
      <c r="I73" s="36"/>
      <c r="J73" s="16"/>
      <c r="K73" s="18">
        <f>COUNTIF(Entries,$E73)</f>
        <v>0</v>
      </c>
      <c r="L73" s="16"/>
      <c r="M73" s="18" t="e">
        <f>IF(ISBLANK(N73),_xlfn.CEILING.PRECISE(H73/VLOOKUP(E73,ParametersA,6,FALSE)),N73)</f>
        <v>#N/A</v>
      </c>
      <c r="N73" s="87"/>
      <c r="O73" s="16"/>
    </row>
    <row r="74" spans="1:15" ht="18.75" x14ac:dyDescent="0.25">
      <c r="A74" s="16"/>
      <c r="B74" s="14"/>
      <c r="C74" s="11"/>
      <c r="D74" s="12"/>
      <c r="E74" s="95" t="s">
        <v>41</v>
      </c>
      <c r="F74" s="95"/>
      <c r="G74" s="13"/>
      <c r="H74" s="38"/>
      <c r="I74" s="37"/>
      <c r="J74" s="17"/>
      <c r="K74" s="166"/>
      <c r="L74" s="17"/>
      <c r="M74" s="37"/>
      <c r="N74" s="86"/>
      <c r="O74" s="17"/>
    </row>
    <row r="75" spans="1:15" ht="18.75" x14ac:dyDescent="0.25">
      <c r="A75" s="24"/>
      <c r="B75" s="14"/>
      <c r="C75" s="9" t="e">
        <f>IF(ISBLANK(A75),D73+IF(E74=Lijsten!$B$104,15/24/60,0),A75)</f>
        <v>#N/A</v>
      </c>
      <c r="D75" s="10" t="e">
        <f>C75+M75*VLOOKUP(E75,ParametersA,2,FALSE)+H75*(VLOOKUP(E75,ParametersA,IF(G75=Lijsten!B$108,3,4),FALSE)+VLOOKUP(E75,ParametersA,5,FALSE))</f>
        <v>#N/A</v>
      </c>
      <c r="E75" s="25"/>
      <c r="F75" s="25"/>
      <c r="G75" s="25"/>
      <c r="H75" s="99">
        <f t="shared" ref="H75" si="33">K75</f>
        <v>0</v>
      </c>
      <c r="I75" s="36"/>
      <c r="J75" s="16"/>
      <c r="K75" s="18">
        <f>COUNTIF(Entries,$E75)</f>
        <v>0</v>
      </c>
      <c r="L75" s="16"/>
      <c r="M75" s="18" t="e">
        <f>IF(ISBLANK(N75),_xlfn.CEILING.PRECISE(H75/VLOOKUP(E75,ParametersA,6,FALSE)),N75)</f>
        <v>#N/A</v>
      </c>
      <c r="N75" s="87"/>
      <c r="O75" s="16"/>
    </row>
    <row r="76" spans="1:15" ht="18.75" x14ac:dyDescent="0.25">
      <c r="A76" s="16"/>
      <c r="B76" s="14"/>
      <c r="C76" s="11"/>
      <c r="D76" s="12"/>
      <c r="E76" s="95" t="s">
        <v>41</v>
      </c>
      <c r="F76" s="95"/>
      <c r="G76" s="13"/>
      <c r="H76" s="38"/>
      <c r="I76" s="37"/>
      <c r="J76" s="17"/>
      <c r="K76" s="166"/>
      <c r="L76" s="17"/>
      <c r="M76" s="37"/>
      <c r="N76" s="86"/>
      <c r="O76" s="17"/>
    </row>
    <row r="77" spans="1:15" ht="18.75" x14ac:dyDescent="0.25">
      <c r="A77" s="24"/>
      <c r="B77" s="14"/>
      <c r="C77" s="9" t="e">
        <f>IF(ISBLANK(A77),D75+IF(E76=Lijsten!$B$104,15/24/60,0),A77)</f>
        <v>#N/A</v>
      </c>
      <c r="D77" s="10" t="e">
        <f>C77+M77*VLOOKUP(E77,ParametersA,2,FALSE)+H77*(VLOOKUP(E77,ParametersA,IF(G77=Lijsten!B$108,3,4),FALSE)+VLOOKUP(E77,ParametersA,5,FALSE))</f>
        <v>#N/A</v>
      </c>
      <c r="E77" s="25"/>
      <c r="F77" s="25"/>
      <c r="G77" s="25"/>
      <c r="H77" s="99">
        <f t="shared" ref="H77" si="34">K77</f>
        <v>0</v>
      </c>
      <c r="I77" s="36"/>
      <c r="J77" s="16"/>
      <c r="K77" s="18">
        <f>COUNTIF(Entries,$E77)</f>
        <v>0</v>
      </c>
      <c r="L77" s="16"/>
      <c r="M77" s="18" t="e">
        <f>IF(ISBLANK(N77),_xlfn.CEILING.PRECISE(H77/VLOOKUP(E77,ParametersA,6,FALSE)),N77)</f>
        <v>#N/A</v>
      </c>
      <c r="N77" s="87"/>
      <c r="O77" s="16"/>
    </row>
    <row r="78" spans="1:15" ht="18.75" x14ac:dyDescent="0.25">
      <c r="A78" s="16"/>
      <c r="B78" s="14"/>
      <c r="C78" s="11"/>
      <c r="D78" s="12"/>
      <c r="E78" s="95" t="s">
        <v>41</v>
      </c>
      <c r="F78" s="95"/>
      <c r="G78" s="13"/>
      <c r="H78" s="38"/>
      <c r="I78" s="37"/>
      <c r="J78" s="17"/>
      <c r="K78" s="166"/>
      <c r="L78" s="17"/>
      <c r="M78" s="37"/>
      <c r="N78" s="86"/>
      <c r="O78" s="17"/>
    </row>
    <row r="79" spans="1:15" ht="18.75" x14ac:dyDescent="0.25">
      <c r="A79" s="24"/>
      <c r="B79" s="14"/>
      <c r="C79" s="9" t="e">
        <f>IF(ISBLANK(A79),D77+IF(E78=Lijsten!$B$104,15/24/60,0),A79)</f>
        <v>#N/A</v>
      </c>
      <c r="D79" s="10" t="e">
        <f>C79+M79*VLOOKUP(E79,ParametersA,2,FALSE)+H79*(VLOOKUP(E79,ParametersA,IF(G79=Lijsten!B$108,3,4),FALSE)+VLOOKUP(E79,ParametersA,5,FALSE))</f>
        <v>#N/A</v>
      </c>
      <c r="E79" s="25"/>
      <c r="F79" s="25"/>
      <c r="G79" s="25"/>
      <c r="H79" s="99">
        <f t="shared" ref="H79" si="35">K79</f>
        <v>0</v>
      </c>
      <c r="I79" s="36"/>
      <c r="J79" s="16"/>
      <c r="K79" s="18">
        <f>COUNTIF(Entries,$E79)</f>
        <v>0</v>
      </c>
      <c r="L79" s="16"/>
      <c r="M79" s="18" t="e">
        <f>IF(ISBLANK(N79),_xlfn.CEILING.PRECISE(H79/VLOOKUP(E79,ParametersA,6,FALSE)),N79)</f>
        <v>#N/A</v>
      </c>
      <c r="N79" s="87"/>
      <c r="O79" s="16"/>
    </row>
    <row r="80" spans="1:15" ht="18.75" x14ac:dyDescent="0.25">
      <c r="A80" s="16"/>
      <c r="B80" s="14"/>
      <c r="C80" s="11"/>
      <c r="D80" s="12"/>
      <c r="E80" s="95" t="s">
        <v>41</v>
      </c>
      <c r="F80" s="95"/>
      <c r="G80" s="13"/>
      <c r="H80" s="38"/>
      <c r="I80" s="37"/>
      <c r="J80" s="17"/>
      <c r="K80" s="166"/>
      <c r="L80" s="17"/>
      <c r="M80" s="37"/>
      <c r="N80" s="86"/>
      <c r="O80" s="17"/>
    </row>
    <row r="81" spans="1:15" ht="18.75" x14ac:dyDescent="0.25">
      <c r="A81" s="24"/>
      <c r="B81" s="14"/>
      <c r="C81" s="9" t="e">
        <f>IF(ISBLANK(A81),D79+IF(E80=Lijsten!$B$104,15/24/60,0),A81)</f>
        <v>#N/A</v>
      </c>
      <c r="D81" s="10" t="e">
        <f>C81+M81*VLOOKUP(E81,ParametersA,2,FALSE)+H81*(VLOOKUP(E81,ParametersA,IF(G81=Lijsten!B$108,3,4),FALSE)+VLOOKUP(E81,ParametersA,5,FALSE))</f>
        <v>#N/A</v>
      </c>
      <c r="E81" s="25"/>
      <c r="F81" s="25"/>
      <c r="G81" s="25"/>
      <c r="H81" s="99">
        <f t="shared" ref="H81" si="36">K81</f>
        <v>0</v>
      </c>
      <c r="I81" s="36"/>
      <c r="J81" s="16"/>
      <c r="K81" s="18">
        <f>COUNTIF(Entries,$E81)</f>
        <v>0</v>
      </c>
      <c r="L81" s="16"/>
      <c r="M81" s="18" t="e">
        <f>IF(ISBLANK(N81),_xlfn.CEILING.PRECISE(H81/VLOOKUP(E81,ParametersA,6,FALSE)),N81)</f>
        <v>#N/A</v>
      </c>
      <c r="N81" s="87"/>
      <c r="O81" s="16"/>
    </row>
    <row r="82" spans="1:15" ht="18.75" x14ac:dyDescent="0.25">
      <c r="A82" s="16"/>
      <c r="B82" s="14"/>
      <c r="C82" s="11"/>
      <c r="D82" s="12"/>
      <c r="E82" s="95" t="s">
        <v>41</v>
      </c>
      <c r="F82" s="95"/>
      <c r="G82" s="13"/>
      <c r="H82" s="38"/>
      <c r="I82" s="37"/>
      <c r="J82" s="17"/>
      <c r="K82" s="166"/>
      <c r="L82" s="17"/>
      <c r="M82" s="37"/>
      <c r="N82" s="86"/>
      <c r="O82" s="17"/>
    </row>
    <row r="83" spans="1:15" ht="18.75" x14ac:dyDescent="0.25">
      <c r="A83" s="24"/>
      <c r="B83" s="14"/>
      <c r="C83" s="9" t="e">
        <f>IF(ISBLANK(A83),D81+IF(E82=Lijsten!$B$104,15/24/60,0),A83)</f>
        <v>#N/A</v>
      </c>
      <c r="D83" s="10" t="e">
        <f>C83+M83*VLOOKUP(E83,ParametersA,2,FALSE)+H83*(VLOOKUP(E83,ParametersA,IF(G83=Lijsten!B$108,3,4),FALSE)+VLOOKUP(E83,ParametersA,5,FALSE))</f>
        <v>#N/A</v>
      </c>
      <c r="E83" s="25"/>
      <c r="F83" s="25"/>
      <c r="G83" s="25"/>
      <c r="H83" s="99">
        <f t="shared" ref="H83" si="37">K83</f>
        <v>0</v>
      </c>
      <c r="I83" s="36"/>
      <c r="J83" s="16"/>
      <c r="K83" s="18">
        <f>COUNTIF(Entries,$E83)</f>
        <v>0</v>
      </c>
      <c r="L83" s="16"/>
      <c r="M83" s="18" t="e">
        <f>IF(ISBLANK(N83),_xlfn.CEILING.PRECISE(H83/VLOOKUP(E83,ParametersA,6,FALSE)),N83)</f>
        <v>#N/A</v>
      </c>
      <c r="N83" s="87"/>
      <c r="O83" s="16"/>
    </row>
    <row r="84" spans="1:15" ht="18.75" x14ac:dyDescent="0.25">
      <c r="A84" s="16"/>
      <c r="B84" s="14"/>
      <c r="C84" s="11"/>
      <c r="D84" s="12"/>
      <c r="E84" s="95" t="s">
        <v>41</v>
      </c>
      <c r="F84" s="95"/>
      <c r="G84" s="13"/>
      <c r="H84" s="38"/>
      <c r="I84" s="37"/>
      <c r="J84" s="17"/>
      <c r="K84" s="166"/>
      <c r="L84" s="17"/>
      <c r="M84" s="37"/>
      <c r="N84" s="86"/>
      <c r="O84" s="17"/>
    </row>
    <row r="85" spans="1:15" ht="18.75" x14ac:dyDescent="0.25">
      <c r="A85" s="24"/>
      <c r="B85" s="14"/>
      <c r="C85" s="9" t="e">
        <f>IF(ISBLANK(A85),D83+IF(E84=Lijsten!$B$104,15/24/60,0),A85)</f>
        <v>#N/A</v>
      </c>
      <c r="D85" s="10" t="e">
        <f>C85+M85*VLOOKUP(E85,ParametersA,2,FALSE)+H85*(VLOOKUP(E85,ParametersA,IF(G85=Lijsten!B$108,3,4),FALSE)+VLOOKUP(E85,ParametersA,5,FALSE))</f>
        <v>#N/A</v>
      </c>
      <c r="E85" s="25"/>
      <c r="F85" s="25"/>
      <c r="G85" s="25"/>
      <c r="H85" s="99">
        <f t="shared" ref="H85" si="38">K85</f>
        <v>0</v>
      </c>
      <c r="I85" s="36"/>
      <c r="J85" s="16"/>
      <c r="K85" s="18">
        <f>COUNTIF(Entries,$E85)</f>
        <v>0</v>
      </c>
      <c r="L85" s="16"/>
      <c r="M85" s="18" t="e">
        <f>IF(ISBLANK(N85),_xlfn.CEILING.PRECISE(H85/VLOOKUP(E85,ParametersA,6,FALSE)),N85)</f>
        <v>#N/A</v>
      </c>
      <c r="N85" s="87"/>
      <c r="O85" s="16"/>
    </row>
    <row r="86" spans="1:15" ht="18.75" x14ac:dyDescent="0.25">
      <c r="A86" s="16"/>
      <c r="B86" s="14"/>
      <c r="C86" s="11"/>
      <c r="D86" s="12"/>
      <c r="E86" s="95" t="s">
        <v>41</v>
      </c>
      <c r="F86" s="95"/>
      <c r="G86" s="13"/>
      <c r="H86" s="38"/>
      <c r="I86" s="37"/>
      <c r="J86" s="17"/>
      <c r="K86" s="166"/>
      <c r="L86" s="17"/>
      <c r="M86" s="37"/>
      <c r="N86" s="86"/>
      <c r="O86" s="17"/>
    </row>
    <row r="87" spans="1:15" ht="18.75" x14ac:dyDescent="0.25">
      <c r="A87" s="24"/>
      <c r="B87" s="14"/>
      <c r="C87" s="9" t="e">
        <f>IF(ISBLANK(A87),D85+IF(E86=Lijsten!$B$104,15/24/60,0),A87)</f>
        <v>#N/A</v>
      </c>
      <c r="D87" s="10" t="e">
        <f>C87+M87*VLOOKUP(E87,ParametersA,2,FALSE)+H87*(VLOOKUP(E87,ParametersA,IF(G87=Lijsten!B$108,3,4),FALSE)+VLOOKUP(E87,ParametersA,5,FALSE))</f>
        <v>#N/A</v>
      </c>
      <c r="E87" s="25"/>
      <c r="F87" s="25"/>
      <c r="G87" s="25"/>
      <c r="H87" s="99">
        <f t="shared" ref="H87" si="39">K87</f>
        <v>0</v>
      </c>
      <c r="I87" s="36"/>
      <c r="J87" s="16"/>
      <c r="K87" s="18">
        <f>COUNTIF(Entries,$E87)</f>
        <v>0</v>
      </c>
      <c r="L87" s="16"/>
      <c r="M87" s="18" t="e">
        <f>IF(ISBLANK(N87),_xlfn.CEILING.PRECISE(H87/VLOOKUP(E87,ParametersA,6,FALSE)),N87)</f>
        <v>#N/A</v>
      </c>
      <c r="N87" s="87"/>
      <c r="O87" s="16"/>
    </row>
    <row r="88" spans="1:15" ht="18.75" x14ac:dyDescent="0.25">
      <c r="A88" s="16"/>
      <c r="B88" s="14"/>
      <c r="C88" s="11"/>
      <c r="D88" s="12"/>
      <c r="E88" s="95" t="s">
        <v>41</v>
      </c>
      <c r="F88" s="95"/>
      <c r="G88" s="13"/>
      <c r="H88" s="38"/>
      <c r="I88" s="37"/>
      <c r="J88" s="17"/>
      <c r="K88" s="166"/>
      <c r="L88" s="17"/>
      <c r="M88" s="37"/>
      <c r="N88" s="86"/>
      <c r="O88" s="17"/>
    </row>
    <row r="89" spans="1:15" ht="18.75" x14ac:dyDescent="0.25">
      <c r="A89" s="24"/>
      <c r="B89" s="14"/>
      <c r="C89" s="9" t="e">
        <f>IF(ISBLANK(A89),D87+IF(E88=Lijsten!$B$104,15/24/60,0),A89)</f>
        <v>#N/A</v>
      </c>
      <c r="D89" s="10" t="e">
        <f>C89+M89*VLOOKUP(E89,ParametersA,2,FALSE)+H89*(VLOOKUP(E89,ParametersA,IF(G89=Lijsten!B$108,3,4),FALSE)+VLOOKUP(E89,ParametersA,5,FALSE))</f>
        <v>#N/A</v>
      </c>
      <c r="E89" s="25"/>
      <c r="F89" s="25"/>
      <c r="G89" s="25"/>
      <c r="H89" s="99">
        <f t="shared" ref="H89" si="40">K89</f>
        <v>0</v>
      </c>
      <c r="I89" s="36"/>
      <c r="J89" s="16"/>
      <c r="K89" s="18">
        <f>COUNTIF(Entries,$E89)</f>
        <v>0</v>
      </c>
      <c r="L89" s="16"/>
      <c r="M89" s="18" t="e">
        <f>IF(ISBLANK(N89),_xlfn.CEILING.PRECISE(H89/VLOOKUP(E89,ParametersA,6,FALSE)),N89)</f>
        <v>#N/A</v>
      </c>
      <c r="N89" s="87"/>
      <c r="O89" s="16"/>
    </row>
    <row r="90" spans="1:15" ht="18.75" x14ac:dyDescent="0.25">
      <c r="A90" s="16"/>
      <c r="B90" s="14"/>
      <c r="C90" s="11"/>
      <c r="D90" s="12"/>
      <c r="E90" s="95" t="s">
        <v>41</v>
      </c>
      <c r="F90" s="95"/>
      <c r="G90" s="13"/>
      <c r="H90" s="38"/>
      <c r="I90" s="37"/>
      <c r="J90" s="17"/>
      <c r="K90" s="166"/>
      <c r="L90" s="17"/>
      <c r="M90" s="37"/>
      <c r="N90" s="86"/>
      <c r="O90" s="17"/>
    </row>
    <row r="91" spans="1:15" ht="18.75" x14ac:dyDescent="0.25">
      <c r="A91" s="24"/>
      <c r="B91" s="14"/>
      <c r="C91" s="9" t="e">
        <f>IF(ISBLANK(A91),D89+IF(E90=Lijsten!$B$104,15/24/60,0),A91)</f>
        <v>#N/A</v>
      </c>
      <c r="D91" s="10" t="e">
        <f>C91+M91*VLOOKUP(E91,ParametersA,2,FALSE)+H91*(VLOOKUP(E91,ParametersA,IF(G91=Lijsten!B$108,3,4),FALSE)+VLOOKUP(E91,ParametersA,5,FALSE))</f>
        <v>#N/A</v>
      </c>
      <c r="E91" s="25"/>
      <c r="F91" s="25"/>
      <c r="G91" s="25"/>
      <c r="H91" s="99">
        <f t="shared" ref="H91" si="41">K91</f>
        <v>0</v>
      </c>
      <c r="I91" s="36"/>
      <c r="J91" s="16"/>
      <c r="K91" s="18">
        <f>COUNTIF(Entries,$E91)</f>
        <v>0</v>
      </c>
      <c r="L91" s="16"/>
      <c r="M91" s="18" t="e">
        <f>IF(ISBLANK(N91),_xlfn.CEILING.PRECISE(H91/VLOOKUP(E91,ParametersA,6,FALSE)),N91)</f>
        <v>#N/A</v>
      </c>
      <c r="N91" s="87"/>
      <c r="O91" s="16"/>
    </row>
    <row r="92" spans="1:15" ht="18.75" x14ac:dyDescent="0.25">
      <c r="A92" s="16"/>
      <c r="B92" s="14"/>
      <c r="C92" s="11"/>
      <c r="D92" s="12"/>
      <c r="E92" s="95" t="s">
        <v>41</v>
      </c>
      <c r="F92" s="95"/>
      <c r="G92" s="13"/>
      <c r="H92" s="38"/>
      <c r="I92" s="37"/>
      <c r="J92" s="17"/>
      <c r="K92" s="166"/>
      <c r="L92" s="17"/>
      <c r="M92" s="37"/>
      <c r="N92" s="86"/>
      <c r="O92" s="17"/>
    </row>
    <row r="93" spans="1:15" ht="18.75" x14ac:dyDescent="0.25">
      <c r="A93" s="24"/>
      <c r="B93" s="14"/>
      <c r="C93" s="9" t="e">
        <f>IF(ISBLANK(A93),D91+IF(E92=Lijsten!$B$104,15/24/60,0),A93)</f>
        <v>#N/A</v>
      </c>
      <c r="D93" s="10" t="e">
        <f>C93+M93*VLOOKUP(E93,ParametersA,2,FALSE)+H93*(VLOOKUP(E93,ParametersA,IF(G93=Lijsten!B$108,3,4),FALSE)+VLOOKUP(E93,ParametersA,5,FALSE))</f>
        <v>#N/A</v>
      </c>
      <c r="E93" s="25"/>
      <c r="F93" s="25"/>
      <c r="G93" s="25"/>
      <c r="H93" s="99">
        <f t="shared" ref="H93" si="42">K93</f>
        <v>0</v>
      </c>
      <c r="I93" s="36"/>
      <c r="J93" s="16"/>
      <c r="K93" s="18">
        <f>COUNTIF(Entries,$E93)</f>
        <v>0</v>
      </c>
      <c r="L93" s="16"/>
      <c r="M93" s="18" t="e">
        <f>IF(ISBLANK(N93),_xlfn.CEILING.PRECISE(H93/VLOOKUP(E93,ParametersA,6,FALSE)),N93)</f>
        <v>#N/A</v>
      </c>
      <c r="N93" s="87"/>
      <c r="O93" s="16"/>
    </row>
    <row r="94" spans="1:15" ht="18.75" x14ac:dyDescent="0.25">
      <c r="A94" s="16"/>
      <c r="B94" s="14"/>
      <c r="C94" s="11"/>
      <c r="D94" s="12"/>
      <c r="E94" s="95" t="s">
        <v>41</v>
      </c>
      <c r="F94" s="95"/>
      <c r="G94" s="13"/>
      <c r="H94" s="38"/>
      <c r="I94" s="37"/>
      <c r="J94" s="17"/>
      <c r="K94" s="166"/>
      <c r="L94" s="17"/>
      <c r="M94" s="37"/>
      <c r="N94" s="86"/>
      <c r="O94" s="17"/>
    </row>
    <row r="95" spans="1:15" ht="18.75" x14ac:dyDescent="0.25">
      <c r="A95" s="24"/>
      <c r="B95" s="14"/>
      <c r="C95" s="9" t="e">
        <f>IF(ISBLANK(A95),D93+IF(E94=Lijsten!$B$104,15/24/60,0),A95)</f>
        <v>#N/A</v>
      </c>
      <c r="D95" s="10" t="e">
        <f>C95+M95*VLOOKUP(E95,ParametersA,2,FALSE)+H95*(VLOOKUP(E95,ParametersA,IF(G95=Lijsten!B$108,3,4),FALSE)+VLOOKUP(E95,ParametersA,5,FALSE))</f>
        <v>#N/A</v>
      </c>
      <c r="E95" s="25"/>
      <c r="F95" s="25"/>
      <c r="G95" s="25"/>
      <c r="H95" s="99">
        <f t="shared" ref="H95" si="43">K95</f>
        <v>0</v>
      </c>
      <c r="I95" s="36"/>
      <c r="J95" s="16"/>
      <c r="K95" s="18">
        <f>COUNTIF(Entries,$E95)</f>
        <v>0</v>
      </c>
      <c r="L95" s="16"/>
      <c r="M95" s="18" t="e">
        <f>IF(ISBLANK(N95),_xlfn.CEILING.PRECISE(H95/VLOOKUP(E95,ParametersA,6,FALSE)),N95)</f>
        <v>#N/A</v>
      </c>
      <c r="N95" s="87"/>
      <c r="O95" s="16"/>
    </row>
    <row r="96" spans="1:15" ht="18.75" x14ac:dyDescent="0.25">
      <c r="A96" s="16"/>
      <c r="B96" s="14"/>
      <c r="C96" s="11"/>
      <c r="D96" s="12"/>
      <c r="E96" s="95" t="s">
        <v>41</v>
      </c>
      <c r="F96" s="95"/>
      <c r="G96" s="13"/>
      <c r="H96" s="38"/>
      <c r="I96" s="37"/>
      <c r="J96" s="17"/>
      <c r="K96" s="166"/>
      <c r="L96" s="17"/>
      <c r="M96" s="37"/>
      <c r="N96" s="86"/>
      <c r="O96" s="17"/>
    </row>
    <row r="97" spans="1:15" ht="18.75" x14ac:dyDescent="0.25">
      <c r="A97" s="24"/>
      <c r="B97" s="14"/>
      <c r="C97" s="9" t="e">
        <f>IF(ISBLANK(A97),D95+IF(E96=Lijsten!$B$104,15/24/60,0),A97)</f>
        <v>#N/A</v>
      </c>
      <c r="D97" s="10" t="e">
        <f>C97+M97*VLOOKUP(E97,ParametersA,2,FALSE)+H97*(VLOOKUP(E97,ParametersA,IF(G97=Lijsten!B$108,3,4),FALSE)+VLOOKUP(E97,ParametersA,5,FALSE))</f>
        <v>#N/A</v>
      </c>
      <c r="E97" s="25"/>
      <c r="F97" s="25"/>
      <c r="G97" s="25"/>
      <c r="H97" s="99">
        <f t="shared" ref="H97" si="44">K97</f>
        <v>0</v>
      </c>
      <c r="I97" s="36"/>
      <c r="J97" s="16"/>
      <c r="K97" s="18">
        <f>COUNTIF(Entries,$E97)</f>
        <v>0</v>
      </c>
      <c r="L97" s="16"/>
      <c r="M97" s="18" t="e">
        <f>IF(ISBLANK(N97),_xlfn.CEILING.PRECISE(H97/VLOOKUP(E97,ParametersA,6,FALSE)),N97)</f>
        <v>#N/A</v>
      </c>
      <c r="N97" s="87"/>
      <c r="O97" s="16"/>
    </row>
    <row r="98" spans="1:15" ht="18.75" x14ac:dyDescent="0.25">
      <c r="A98" s="16"/>
      <c r="B98" s="14"/>
      <c r="C98" s="11"/>
      <c r="D98" s="12"/>
      <c r="E98" s="95" t="s">
        <v>41</v>
      </c>
      <c r="F98" s="95"/>
      <c r="G98" s="13"/>
      <c r="H98" s="38"/>
      <c r="I98" s="37"/>
      <c r="J98" s="17"/>
      <c r="K98" s="166"/>
      <c r="L98" s="17"/>
      <c r="M98" s="37"/>
      <c r="N98" s="86"/>
      <c r="O98" s="17"/>
    </row>
    <row r="99" spans="1:15" ht="18.75" x14ac:dyDescent="0.25">
      <c r="A99" s="24"/>
      <c r="B99" s="14"/>
      <c r="C99" s="9" t="e">
        <f>IF(ISBLANK(A99),D97+IF(E98=Lijsten!$B$104,15/24/60,0),A99)</f>
        <v>#N/A</v>
      </c>
      <c r="D99" s="10" t="e">
        <f>C99+M99*VLOOKUP(E99,ParametersA,2,FALSE)+H99*(VLOOKUP(E99,ParametersA,IF(G99=Lijsten!B$108,3,4),FALSE)+VLOOKUP(E99,ParametersA,5,FALSE))</f>
        <v>#N/A</v>
      </c>
      <c r="E99" s="25"/>
      <c r="F99" s="25"/>
      <c r="G99" s="25"/>
      <c r="H99" s="99">
        <f t="shared" ref="H99" si="45">K99</f>
        <v>0</v>
      </c>
      <c r="I99" s="36"/>
      <c r="J99" s="16"/>
      <c r="K99" s="18">
        <f>COUNTIF(Entries,$E99)</f>
        <v>0</v>
      </c>
      <c r="L99" s="16"/>
      <c r="M99" s="18" t="e">
        <f>IF(ISBLANK(N99),_xlfn.CEILING.PRECISE(H99/VLOOKUP(E99,ParametersA,6,FALSE)),N99)</f>
        <v>#N/A</v>
      </c>
      <c r="N99" s="87"/>
      <c r="O99" s="16"/>
    </row>
    <row r="100" spans="1:15" ht="18.75" x14ac:dyDescent="0.25">
      <c r="A100" s="16"/>
      <c r="B100" s="14"/>
      <c r="C100" s="11"/>
      <c r="D100" s="12"/>
      <c r="E100" s="95" t="s">
        <v>41</v>
      </c>
      <c r="F100" s="95"/>
      <c r="G100" s="13"/>
      <c r="H100" s="38"/>
      <c r="I100" s="37"/>
      <c r="J100" s="17"/>
      <c r="K100" s="166"/>
      <c r="L100" s="17"/>
      <c r="M100" s="37"/>
      <c r="N100" s="86"/>
      <c r="O100" s="17"/>
    </row>
    <row r="101" spans="1:15" ht="18.75" x14ac:dyDescent="0.25">
      <c r="A101" s="24"/>
      <c r="B101" s="14"/>
      <c r="C101" s="9" t="e">
        <f>IF(ISBLANK(A101),D99+IF(E100=Lijsten!$B$104,15/24/60,0),A101)</f>
        <v>#N/A</v>
      </c>
      <c r="D101" s="10" t="e">
        <f>C101+M101*VLOOKUP(E101,ParametersA,2,FALSE)+H101*(VLOOKUP(E101,ParametersA,IF(G101=Lijsten!B$108,3,4),FALSE)+VLOOKUP(E101,ParametersA,5,FALSE))</f>
        <v>#N/A</v>
      </c>
      <c r="E101" s="25"/>
      <c r="F101" s="25"/>
      <c r="G101" s="25"/>
      <c r="H101" s="99">
        <f t="shared" ref="H101" si="46">K101</f>
        <v>0</v>
      </c>
      <c r="I101" s="36"/>
      <c r="J101" s="16"/>
      <c r="K101" s="18">
        <f>COUNTIF(Entries,$E101)</f>
        <v>0</v>
      </c>
      <c r="L101" s="16"/>
      <c r="M101" s="18" t="e">
        <f>IF(ISBLANK(N101),_xlfn.CEILING.PRECISE(H101/VLOOKUP(E101,ParametersA,6,FALSE)),N101)</f>
        <v>#N/A</v>
      </c>
      <c r="N101" s="87"/>
      <c r="O101" s="16"/>
    </row>
    <row r="102" spans="1:15" ht="18.75" x14ac:dyDescent="0.25">
      <c r="A102" s="16"/>
      <c r="B102" s="14"/>
      <c r="C102" s="11"/>
      <c r="D102" s="12"/>
      <c r="E102" s="95" t="s">
        <v>41</v>
      </c>
      <c r="F102" s="95"/>
      <c r="G102" s="13"/>
      <c r="H102" s="38"/>
      <c r="I102" s="37"/>
      <c r="J102" s="17"/>
      <c r="K102" s="166"/>
      <c r="L102" s="17"/>
      <c r="M102" s="37"/>
      <c r="N102" s="86"/>
      <c r="O102" s="17"/>
    </row>
    <row r="103" spans="1:15" ht="18.75" x14ac:dyDescent="0.25">
      <c r="A103" s="24"/>
      <c r="B103" s="14"/>
      <c r="C103" s="9" t="e">
        <f>IF(ISBLANK(A103),D101+IF(E102=Lijsten!$B$104,15/24/60,0),A103)</f>
        <v>#N/A</v>
      </c>
      <c r="D103" s="10" t="e">
        <f>C103+M103*VLOOKUP(E103,ParametersA,2,FALSE)+H103*(VLOOKUP(E103,ParametersA,IF(G103=Lijsten!B$108,3,4),FALSE)+VLOOKUP(E103,ParametersA,5,FALSE))</f>
        <v>#N/A</v>
      </c>
      <c r="E103" s="25"/>
      <c r="F103" s="25"/>
      <c r="G103" s="25"/>
      <c r="H103" s="99">
        <f t="shared" ref="H103" si="47">K103</f>
        <v>0</v>
      </c>
      <c r="I103" s="36"/>
      <c r="J103" s="16"/>
      <c r="K103" s="18">
        <f>COUNTIF(Entries,$E103)</f>
        <v>0</v>
      </c>
      <c r="L103" s="16"/>
      <c r="M103" s="18" t="e">
        <f>IF(ISBLANK(N103),_xlfn.CEILING.PRECISE(H103/VLOOKUP(E103,ParametersA,6,FALSE)),N103)</f>
        <v>#N/A</v>
      </c>
      <c r="N103" s="87"/>
      <c r="O103" s="16"/>
    </row>
    <row r="104" spans="1:15" ht="18.75" x14ac:dyDescent="0.25">
      <c r="A104" s="16"/>
      <c r="B104" s="14"/>
      <c r="C104" s="11"/>
      <c r="D104" s="12"/>
      <c r="E104" s="95" t="s">
        <v>41</v>
      </c>
      <c r="F104" s="95"/>
      <c r="G104" s="13"/>
      <c r="H104" s="38"/>
      <c r="I104" s="37"/>
      <c r="J104" s="17"/>
      <c r="K104" s="166"/>
      <c r="L104" s="17"/>
      <c r="M104" s="37"/>
      <c r="N104" s="86"/>
      <c r="O104" s="17"/>
    </row>
    <row r="105" spans="1:15" ht="18.75" x14ac:dyDescent="0.25">
      <c r="A105" s="24"/>
      <c r="B105" s="14"/>
      <c r="C105" s="9" t="e">
        <f>IF(ISBLANK(A105),D103+IF(E104=Lijsten!$B$104,15/24/60,0),A105)</f>
        <v>#N/A</v>
      </c>
      <c r="D105" s="10" t="e">
        <f>C105+M105*VLOOKUP(E105,ParametersA,2,FALSE)+H105*(VLOOKUP(E105,ParametersA,IF(G105=Lijsten!B$108,3,4),FALSE)+VLOOKUP(E105,ParametersA,5,FALSE))</f>
        <v>#N/A</v>
      </c>
      <c r="E105" s="25"/>
      <c r="F105" s="25"/>
      <c r="G105" s="25"/>
      <c r="H105" s="99">
        <f t="shared" ref="H105" si="48">K105</f>
        <v>0</v>
      </c>
      <c r="I105" s="36"/>
      <c r="J105" s="16"/>
      <c r="K105" s="18">
        <f>COUNTIF(Entries,$E105)</f>
        <v>0</v>
      </c>
      <c r="L105" s="16"/>
      <c r="M105" s="18" t="e">
        <f>IF(ISBLANK(N105),_xlfn.CEILING.PRECISE(H105/VLOOKUP(E105,ParametersA,6,FALSE)),N105)</f>
        <v>#N/A</v>
      </c>
      <c r="N105" s="87"/>
      <c r="O105" s="16"/>
    </row>
    <row r="106" spans="1:15" ht="18.75" x14ac:dyDescent="0.25">
      <c r="A106" s="16"/>
      <c r="B106" s="14"/>
      <c r="C106" s="11"/>
      <c r="D106" s="12"/>
      <c r="E106" s="95" t="s">
        <v>41</v>
      </c>
      <c r="F106" s="95"/>
      <c r="G106" s="13"/>
      <c r="H106" s="38"/>
      <c r="I106" s="37"/>
      <c r="J106" s="17"/>
      <c r="K106" s="166"/>
      <c r="L106" s="17"/>
      <c r="M106" s="37"/>
      <c r="N106" s="86"/>
      <c r="O106" s="17"/>
    </row>
    <row r="107" spans="1:15" ht="18.75" x14ac:dyDescent="0.25">
      <c r="A107" s="24"/>
      <c r="B107" s="14"/>
      <c r="C107" s="9" t="e">
        <f>IF(ISBLANK(A107),D105+IF(E106=Lijsten!$B$104,15/24/60,0),A107)</f>
        <v>#N/A</v>
      </c>
      <c r="D107" s="10" t="e">
        <f>C107+M107*VLOOKUP(E107,ParametersA,2,FALSE)+H107*(VLOOKUP(E107,ParametersA,IF(G107=Lijsten!B$108,3,4),FALSE)+VLOOKUP(E107,ParametersA,5,FALSE))</f>
        <v>#N/A</v>
      </c>
      <c r="E107" s="25"/>
      <c r="F107" s="25"/>
      <c r="G107" s="25"/>
      <c r="H107" s="99">
        <f t="shared" ref="H107" si="49">K107</f>
        <v>0</v>
      </c>
      <c r="I107" s="36"/>
      <c r="J107" s="16"/>
      <c r="K107" s="18">
        <f>COUNTIF(Entries,$E107)</f>
        <v>0</v>
      </c>
      <c r="L107" s="16"/>
      <c r="M107" s="18" t="e">
        <f>IF(ISBLANK(N107),_xlfn.CEILING.PRECISE(H107/VLOOKUP(E107,ParametersA,6,FALSE)),N107)</f>
        <v>#N/A</v>
      </c>
      <c r="N107" s="87"/>
      <c r="O107" s="16"/>
    </row>
    <row r="108" spans="1:15" ht="18.75" x14ac:dyDescent="0.25">
      <c r="A108" s="16"/>
      <c r="B108" s="14"/>
      <c r="C108" s="11"/>
      <c r="D108" s="12"/>
      <c r="E108" s="95" t="s">
        <v>41</v>
      </c>
      <c r="F108" s="95"/>
      <c r="G108" s="13"/>
      <c r="H108" s="38"/>
      <c r="I108" s="37"/>
      <c r="J108" s="17"/>
      <c r="K108" s="166"/>
      <c r="L108" s="17"/>
      <c r="M108" s="37"/>
      <c r="N108" s="86"/>
      <c r="O108" s="17"/>
    </row>
    <row r="109" spans="1:15" ht="18.75" x14ac:dyDescent="0.25">
      <c r="A109" s="24"/>
      <c r="B109" s="14"/>
      <c r="C109" s="9" t="e">
        <f>IF(ISBLANK(A109),D107+IF(E108=Lijsten!$B$104,15/24/60,0),A109)</f>
        <v>#N/A</v>
      </c>
      <c r="D109" s="10" t="e">
        <f>C109+M109*VLOOKUP(E109,ParametersA,2,FALSE)+H109*(VLOOKUP(E109,ParametersA,IF(G109=Lijsten!B$108,3,4),FALSE)+VLOOKUP(E109,ParametersA,5,FALSE))</f>
        <v>#N/A</v>
      </c>
      <c r="E109" s="25"/>
      <c r="F109" s="25"/>
      <c r="G109" s="25"/>
      <c r="H109" s="99">
        <f t="shared" ref="H109" si="50">K109</f>
        <v>0</v>
      </c>
      <c r="I109" s="36"/>
      <c r="J109" s="16"/>
      <c r="K109" s="18">
        <f>COUNTIF(Entries,$E109)</f>
        <v>0</v>
      </c>
      <c r="L109" s="16"/>
      <c r="M109" s="18" t="e">
        <f>IF(ISBLANK(N109),_xlfn.CEILING.PRECISE(H109/VLOOKUP(E109,ParametersA,6,FALSE)),N109)</f>
        <v>#N/A</v>
      </c>
      <c r="N109" s="87"/>
      <c r="O109" s="16"/>
    </row>
    <row r="110" spans="1:15" ht="18.75" x14ac:dyDescent="0.25">
      <c r="A110" s="16"/>
      <c r="B110" s="14"/>
      <c r="C110" s="11"/>
      <c r="D110" s="12"/>
      <c r="E110" s="95" t="s">
        <v>41</v>
      </c>
      <c r="F110" s="95"/>
      <c r="G110" s="13"/>
      <c r="H110" s="38"/>
      <c r="I110" s="37"/>
      <c r="J110" s="17"/>
      <c r="K110" s="166"/>
      <c r="L110" s="17"/>
      <c r="M110" s="37"/>
      <c r="N110" s="86"/>
      <c r="O110" s="17"/>
    </row>
    <row r="111" spans="1:15" ht="18.75" x14ac:dyDescent="0.25">
      <c r="A111" s="24"/>
      <c r="B111" s="14"/>
      <c r="C111" s="9" t="e">
        <f>IF(ISBLANK(A111),D109+IF(E110=Lijsten!$B$104,15/24/60,0),A111)</f>
        <v>#N/A</v>
      </c>
      <c r="D111" s="10" t="e">
        <f>C111+M111*VLOOKUP(E111,ParametersA,2,FALSE)+H111*(VLOOKUP(E111,ParametersA,IF(G111=Lijsten!B$108,3,4),FALSE)+VLOOKUP(E111,ParametersA,5,FALSE))</f>
        <v>#N/A</v>
      </c>
      <c r="E111" s="25"/>
      <c r="F111" s="25"/>
      <c r="G111" s="25"/>
      <c r="H111" s="99">
        <f t="shared" ref="H111" si="51">K111</f>
        <v>0</v>
      </c>
      <c r="I111" s="36"/>
      <c r="J111" s="16"/>
      <c r="K111" s="18">
        <f>COUNTIF(Entries,$E111)</f>
        <v>0</v>
      </c>
      <c r="L111" s="16"/>
      <c r="M111" s="18" t="e">
        <f>IF(ISBLANK(N111),_xlfn.CEILING.PRECISE(H111/VLOOKUP(E111,ParametersA,6,FALSE)),N111)</f>
        <v>#N/A</v>
      </c>
      <c r="N111" s="87"/>
      <c r="O111" s="16"/>
    </row>
    <row r="112" spans="1:15" ht="18.75" x14ac:dyDescent="0.25">
      <c r="A112" s="16"/>
      <c r="B112" s="14"/>
      <c r="C112" s="11"/>
      <c r="D112" s="12"/>
      <c r="E112" s="95" t="s">
        <v>41</v>
      </c>
      <c r="F112" s="95"/>
      <c r="G112" s="13"/>
      <c r="H112" s="38"/>
      <c r="I112" s="37"/>
      <c r="J112" s="17"/>
      <c r="K112" s="166"/>
      <c r="L112" s="17"/>
      <c r="M112" s="37"/>
      <c r="N112" s="86"/>
      <c r="O112" s="17"/>
    </row>
    <row r="113" spans="1:15" ht="18.75" x14ac:dyDescent="0.25">
      <c r="A113" s="24"/>
      <c r="B113" s="14"/>
      <c r="C113" s="9" t="e">
        <f>IF(ISBLANK(A113),D111+IF(E112=Lijsten!$B$104,15/24/60,0),A113)</f>
        <v>#N/A</v>
      </c>
      <c r="D113" s="10" t="e">
        <f>C113+M113*VLOOKUP(E113,ParametersA,2,FALSE)+H113*(VLOOKUP(E113,ParametersA,IF(G113=Lijsten!B$108,3,4),FALSE)+VLOOKUP(E113,ParametersA,5,FALSE))</f>
        <v>#N/A</v>
      </c>
      <c r="E113" s="25"/>
      <c r="F113" s="25"/>
      <c r="G113" s="25"/>
      <c r="H113" s="99">
        <f t="shared" ref="H113" si="52">K113</f>
        <v>0</v>
      </c>
      <c r="I113" s="36"/>
      <c r="J113" s="16"/>
      <c r="K113" s="18">
        <f>COUNTIF(Entries,$E113)</f>
        <v>0</v>
      </c>
      <c r="L113" s="16"/>
      <c r="M113" s="18" t="e">
        <f>IF(ISBLANK(N113),_xlfn.CEILING.PRECISE(H113/VLOOKUP(E113,ParametersA,6,FALSE)),N113)</f>
        <v>#N/A</v>
      </c>
      <c r="N113" s="87"/>
      <c r="O113" s="16"/>
    </row>
    <row r="114" spans="1:15" ht="18.75" x14ac:dyDescent="0.25">
      <c r="A114" s="16"/>
      <c r="B114" s="14"/>
      <c r="C114" s="11"/>
      <c r="D114" s="12"/>
      <c r="E114" s="95" t="s">
        <v>41</v>
      </c>
      <c r="F114" s="95"/>
      <c r="G114" s="13"/>
      <c r="H114" s="38"/>
      <c r="I114" s="37"/>
      <c r="J114" s="17"/>
      <c r="K114" s="166"/>
      <c r="L114" s="17"/>
      <c r="M114" s="37"/>
      <c r="N114" s="86"/>
      <c r="O114" s="17"/>
    </row>
    <row r="115" spans="1:15" ht="18.75" x14ac:dyDescent="0.25">
      <c r="A115" s="24"/>
      <c r="B115" s="14"/>
      <c r="C115" s="9" t="e">
        <f>IF(ISBLANK(A115),D113+IF(E114=Lijsten!$B$104,15/24/60,0),A115)</f>
        <v>#N/A</v>
      </c>
      <c r="D115" s="10" t="e">
        <f>C115+M115*VLOOKUP(E115,ParametersA,2,FALSE)+H115*(VLOOKUP(E115,ParametersA,IF(G115=Lijsten!B$108,3,4),FALSE)+VLOOKUP(E115,ParametersA,5,FALSE))</f>
        <v>#N/A</v>
      </c>
      <c r="E115" s="25"/>
      <c r="F115" s="25"/>
      <c r="G115" s="25"/>
      <c r="H115" s="99">
        <f t="shared" ref="H115" si="53">K115</f>
        <v>0</v>
      </c>
      <c r="I115" s="36"/>
      <c r="J115" s="16"/>
      <c r="K115" s="18">
        <f>COUNTIF(Entries,$E115)</f>
        <v>0</v>
      </c>
      <c r="L115" s="16"/>
      <c r="M115" s="18" t="e">
        <f>IF(ISBLANK(N115),_xlfn.CEILING.PRECISE(H115/VLOOKUP(E115,ParametersA,6,FALSE)),N115)</f>
        <v>#N/A</v>
      </c>
      <c r="N115" s="87"/>
      <c r="O115" s="16"/>
    </row>
    <row r="116" spans="1:15" ht="18.75" x14ac:dyDescent="0.25">
      <c r="A116" s="16"/>
      <c r="B116" s="14"/>
      <c r="C116" s="11"/>
      <c r="D116" s="12"/>
      <c r="E116" s="95" t="s">
        <v>41</v>
      </c>
      <c r="F116" s="95"/>
      <c r="G116" s="13"/>
      <c r="H116" s="38"/>
      <c r="I116" s="37"/>
      <c r="J116" s="17"/>
      <c r="K116" s="166"/>
      <c r="L116" s="17"/>
      <c r="M116" s="37"/>
      <c r="N116" s="86"/>
      <c r="O116" s="17"/>
    </row>
    <row r="117" spans="1:15" ht="18.75" x14ac:dyDescent="0.25">
      <c r="A117" s="24"/>
      <c r="B117" s="14"/>
      <c r="C117" s="9" t="e">
        <f>IF(ISBLANK(A117),D115+IF(E116=Lijsten!$B$104,15/24/60,0),A117)</f>
        <v>#N/A</v>
      </c>
      <c r="D117" s="10" t="e">
        <f>C117+M117*VLOOKUP(E117,ParametersA,2,FALSE)+H117*(VLOOKUP(E117,ParametersA,IF(G117=Lijsten!B$108,3,4),FALSE)+VLOOKUP(E117,ParametersA,5,FALSE))</f>
        <v>#N/A</v>
      </c>
      <c r="E117" s="25"/>
      <c r="F117" s="25"/>
      <c r="G117" s="25"/>
      <c r="H117" s="99">
        <f t="shared" ref="H117" si="54">K117</f>
        <v>0</v>
      </c>
      <c r="I117" s="36"/>
      <c r="J117" s="16"/>
      <c r="K117" s="18">
        <f>COUNTIF(Entries,$E117)</f>
        <v>0</v>
      </c>
      <c r="L117" s="16"/>
      <c r="M117" s="18" t="e">
        <f>IF(ISBLANK(N117),_xlfn.CEILING.PRECISE(H117/VLOOKUP(E117,ParametersA,6,FALSE)),N117)</f>
        <v>#N/A</v>
      </c>
      <c r="N117" s="87"/>
      <c r="O117" s="16"/>
    </row>
    <row r="118" spans="1:15" ht="18.75" x14ac:dyDescent="0.25">
      <c r="A118" s="16"/>
      <c r="B118" s="14"/>
      <c r="C118" s="11"/>
      <c r="D118" s="12"/>
      <c r="E118" s="95" t="s">
        <v>41</v>
      </c>
      <c r="F118" s="95"/>
      <c r="G118" s="13"/>
      <c r="H118" s="38"/>
      <c r="I118" s="37"/>
      <c r="J118" s="17"/>
      <c r="K118" s="166"/>
      <c r="L118" s="17"/>
      <c r="M118" s="37"/>
      <c r="N118" s="86"/>
      <c r="O118" s="17"/>
    </row>
    <row r="119" spans="1:15" ht="18.75" x14ac:dyDescent="0.25">
      <c r="A119" s="24"/>
      <c r="B119" s="14"/>
      <c r="C119" s="9" t="e">
        <f>IF(ISBLANK(A119),D117+IF(E118=Lijsten!$B$104,15/24/60,0),A119)</f>
        <v>#N/A</v>
      </c>
      <c r="D119" s="10" t="e">
        <f>C119+M119*VLOOKUP(E119,ParametersA,2,FALSE)+H119*(VLOOKUP(E119,ParametersA,IF(G119=Lijsten!B$108,3,4),FALSE)+VLOOKUP(E119,ParametersA,5,FALSE))</f>
        <v>#N/A</v>
      </c>
      <c r="E119" s="25"/>
      <c r="F119" s="25"/>
      <c r="G119" s="25"/>
      <c r="H119" s="99">
        <f t="shared" ref="H119" si="55">K119</f>
        <v>0</v>
      </c>
      <c r="I119" s="36"/>
      <c r="J119" s="16"/>
      <c r="K119" s="18">
        <f>COUNTIF(Entries,$E119)</f>
        <v>0</v>
      </c>
      <c r="L119" s="16"/>
      <c r="M119" s="18" t="e">
        <f>IF(ISBLANK(N119),_xlfn.CEILING.PRECISE(H119/VLOOKUP(E119,ParametersA,6,FALSE)),N119)</f>
        <v>#N/A</v>
      </c>
      <c r="N119" s="87"/>
      <c r="O119" s="16"/>
    </row>
    <row r="120" spans="1:15" ht="18.75" x14ac:dyDescent="0.25">
      <c r="A120" s="16"/>
      <c r="B120" s="14"/>
      <c r="C120" s="11"/>
      <c r="D120" s="12"/>
      <c r="E120" s="95" t="s">
        <v>41</v>
      </c>
      <c r="F120" s="95"/>
      <c r="G120" s="13"/>
      <c r="H120" s="38"/>
      <c r="I120" s="37"/>
      <c r="J120" s="17"/>
      <c r="K120" s="166"/>
      <c r="L120" s="17"/>
      <c r="M120" s="37"/>
      <c r="N120" s="86"/>
      <c r="O120" s="17"/>
    </row>
    <row r="121" spans="1:15" ht="18.75" x14ac:dyDescent="0.25">
      <c r="A121" s="24"/>
      <c r="B121" s="14"/>
      <c r="C121" s="9" t="e">
        <f>IF(ISBLANK(A121),D119+IF(E120=Lijsten!$B$104,15/24/60,0),A121)</f>
        <v>#N/A</v>
      </c>
      <c r="D121" s="10" t="e">
        <f>C121+M121*VLOOKUP(E121,ParametersA,2,FALSE)+H121*(VLOOKUP(E121,ParametersA,IF(G121=Lijsten!B$108,3,4),FALSE)+VLOOKUP(E121,ParametersA,5,FALSE))</f>
        <v>#N/A</v>
      </c>
      <c r="E121" s="25"/>
      <c r="F121" s="25"/>
      <c r="G121" s="25"/>
      <c r="H121" s="99">
        <f t="shared" ref="H121" si="56">K121</f>
        <v>0</v>
      </c>
      <c r="I121" s="36"/>
      <c r="J121" s="16"/>
      <c r="K121" s="18">
        <f>COUNTIF(Entries,$E121)</f>
        <v>0</v>
      </c>
      <c r="L121" s="16"/>
      <c r="M121" s="18" t="e">
        <f>IF(ISBLANK(N121),_xlfn.CEILING.PRECISE(H121/VLOOKUP(E121,ParametersA,6,FALSE)),N121)</f>
        <v>#N/A</v>
      </c>
      <c r="N121" s="87"/>
      <c r="O121" s="16"/>
    </row>
    <row r="122" spans="1:15" ht="18.75" x14ac:dyDescent="0.25">
      <c r="A122" s="16"/>
      <c r="B122" s="14"/>
      <c r="C122" s="11"/>
      <c r="D122" s="12"/>
      <c r="E122" s="95" t="s">
        <v>41</v>
      </c>
      <c r="F122" s="95"/>
      <c r="G122" s="13"/>
      <c r="H122" s="38"/>
      <c r="I122" s="37"/>
      <c r="J122" s="17"/>
      <c r="K122" s="166"/>
      <c r="L122" s="17"/>
      <c r="M122" s="37"/>
      <c r="N122" s="86"/>
      <c r="O122" s="17"/>
    </row>
    <row r="123" spans="1:15" ht="18.75" x14ac:dyDescent="0.25">
      <c r="A123" s="24"/>
      <c r="B123" s="14"/>
      <c r="C123" s="9" t="e">
        <f>IF(ISBLANK(A123),D121+IF(E122=Lijsten!$B$104,15/24/60,0),A123)</f>
        <v>#N/A</v>
      </c>
      <c r="D123" s="10" t="e">
        <f>C123+M123*VLOOKUP(E123,ParametersA,2,FALSE)+H123*(VLOOKUP(E123,ParametersA,IF(G123=Lijsten!B$108,3,4),FALSE)+VLOOKUP(E123,ParametersA,5,FALSE))</f>
        <v>#N/A</v>
      </c>
      <c r="E123" s="25"/>
      <c r="F123" s="25"/>
      <c r="G123" s="25"/>
      <c r="H123" s="99">
        <f t="shared" ref="H123" si="57">K123</f>
        <v>0</v>
      </c>
      <c r="I123" s="36"/>
      <c r="J123" s="16"/>
      <c r="K123" s="18">
        <f>COUNTIF(Entries,$E123)</f>
        <v>0</v>
      </c>
      <c r="L123" s="16"/>
      <c r="M123" s="18" t="e">
        <f>IF(ISBLANK(N123),_xlfn.CEILING.PRECISE(H123/VLOOKUP(E123,ParametersA,6,FALSE)),N123)</f>
        <v>#N/A</v>
      </c>
      <c r="N123" s="87"/>
      <c r="O123" s="16"/>
    </row>
    <row r="124" spans="1:15" ht="18.75" x14ac:dyDescent="0.25">
      <c r="A124" s="16"/>
      <c r="B124" s="14"/>
      <c r="C124" s="11"/>
      <c r="D124" s="12"/>
      <c r="E124" s="95" t="s">
        <v>41</v>
      </c>
      <c r="F124" s="95"/>
      <c r="G124" s="13"/>
      <c r="H124" s="38"/>
      <c r="I124" s="37"/>
      <c r="J124" s="17"/>
      <c r="K124" s="166"/>
      <c r="L124" s="17"/>
      <c r="M124" s="37"/>
      <c r="N124" s="86"/>
      <c r="O124" s="17"/>
    </row>
    <row r="125" spans="1:15" ht="18.75" x14ac:dyDescent="0.25">
      <c r="A125" s="24"/>
      <c r="B125" s="14"/>
      <c r="C125" s="9" t="e">
        <f>IF(ISBLANK(A125),D123+IF(E124=Lijsten!$B$104,15/24/60,0),A125)</f>
        <v>#N/A</v>
      </c>
      <c r="D125" s="10" t="e">
        <f>C125+M125*VLOOKUP(E125,ParametersA,2,FALSE)+H125*(VLOOKUP(E125,ParametersA,IF(G125=Lijsten!B$108,3,4),FALSE)+VLOOKUP(E125,ParametersA,5,FALSE))</f>
        <v>#N/A</v>
      </c>
      <c r="E125" s="25"/>
      <c r="F125" s="25"/>
      <c r="G125" s="25"/>
      <c r="H125" s="99">
        <f t="shared" ref="H125" si="58">K125</f>
        <v>0</v>
      </c>
      <c r="I125" s="36"/>
      <c r="J125" s="16"/>
      <c r="K125" s="18">
        <f>COUNTIF(Entries,$E125)</f>
        <v>0</v>
      </c>
      <c r="L125" s="16"/>
      <c r="M125" s="18" t="e">
        <f>IF(ISBLANK(N125),_xlfn.CEILING.PRECISE(H125/VLOOKUP(E125,ParametersA,6,FALSE)),N125)</f>
        <v>#N/A</v>
      </c>
      <c r="N125" s="87"/>
      <c r="O125" s="16"/>
    </row>
    <row r="126" spans="1:15" ht="18.75" x14ac:dyDescent="0.25">
      <c r="A126" s="16"/>
      <c r="B126" s="14"/>
      <c r="C126" s="11"/>
      <c r="D126" s="12"/>
      <c r="E126" s="95" t="s">
        <v>41</v>
      </c>
      <c r="F126" s="95"/>
      <c r="G126" s="13"/>
      <c r="H126" s="38"/>
      <c r="I126" s="37"/>
      <c r="J126" s="17"/>
      <c r="K126" s="166"/>
      <c r="L126" s="17"/>
      <c r="M126" s="37"/>
      <c r="N126" s="86"/>
      <c r="O126" s="17"/>
    </row>
    <row r="127" spans="1:15" ht="18.75" x14ac:dyDescent="0.25">
      <c r="A127" s="24"/>
      <c r="B127" s="14"/>
      <c r="C127" s="9" t="e">
        <f>IF(ISBLANK(A127),D125+IF(E126=Lijsten!$B$104,15/24/60,0),A127)</f>
        <v>#N/A</v>
      </c>
      <c r="D127" s="10" t="e">
        <f>C127+M127*VLOOKUP(E127,ParametersA,2,FALSE)+H127*(VLOOKUP(E127,ParametersA,IF(G127=Lijsten!B$108,3,4),FALSE)+VLOOKUP(E127,ParametersA,5,FALSE))</f>
        <v>#N/A</v>
      </c>
      <c r="E127" s="25"/>
      <c r="F127" s="25"/>
      <c r="G127" s="25"/>
      <c r="H127" s="99">
        <f t="shared" ref="H127" si="59">K127</f>
        <v>0</v>
      </c>
      <c r="I127" s="36"/>
      <c r="J127" s="16"/>
      <c r="K127" s="18">
        <f>COUNTIF(Entries,$E127)</f>
        <v>0</v>
      </c>
      <c r="L127" s="16"/>
      <c r="M127" s="18" t="e">
        <f>IF(ISBLANK(N127),_xlfn.CEILING.PRECISE(H127/VLOOKUP(E127,ParametersA,6,FALSE)),N127)</f>
        <v>#N/A</v>
      </c>
      <c r="N127" s="87"/>
      <c r="O127" s="16"/>
    </row>
    <row r="128" spans="1:15" ht="18.75" x14ac:dyDescent="0.25">
      <c r="A128" s="16"/>
      <c r="B128" s="14"/>
      <c r="C128" s="11"/>
      <c r="D128" s="12"/>
      <c r="E128" s="95" t="s">
        <v>41</v>
      </c>
      <c r="F128" s="95"/>
      <c r="G128" s="13"/>
      <c r="H128" s="38"/>
      <c r="I128" s="37"/>
      <c r="J128" s="17"/>
      <c r="K128" s="166"/>
      <c r="L128" s="17"/>
      <c r="M128" s="37"/>
      <c r="N128" s="86"/>
      <c r="O128" s="17"/>
    </row>
    <row r="129" spans="1:15" ht="18.75" x14ac:dyDescent="0.25">
      <c r="A129" s="24"/>
      <c r="B129" s="14"/>
      <c r="C129" s="9" t="e">
        <f>IF(ISBLANK(A129),D127+IF(E128=Lijsten!$B$104,15/24/60,0),A129)</f>
        <v>#N/A</v>
      </c>
      <c r="D129" s="10" t="e">
        <f>C129+M129*VLOOKUP(E129,ParametersA,2,FALSE)+H129*(VLOOKUP(E129,ParametersA,IF(G129=Lijsten!B$108,3,4),FALSE)+VLOOKUP(E129,ParametersA,5,FALSE))</f>
        <v>#N/A</v>
      </c>
      <c r="E129" s="25"/>
      <c r="F129" s="25"/>
      <c r="G129" s="25"/>
      <c r="H129" s="99">
        <f t="shared" ref="H129" si="60">K129</f>
        <v>0</v>
      </c>
      <c r="I129" s="36"/>
      <c r="J129" s="16"/>
      <c r="K129" s="18">
        <f>COUNTIF(Entries,$E129)</f>
        <v>0</v>
      </c>
      <c r="L129" s="16"/>
      <c r="M129" s="18" t="e">
        <f>IF(ISBLANK(N129),_xlfn.CEILING.PRECISE(H129/VLOOKUP(E129,ParametersA,6,FALSE)),N129)</f>
        <v>#N/A</v>
      </c>
      <c r="N129" s="87"/>
      <c r="O129" s="16"/>
    </row>
    <row r="130" spans="1:15" ht="18.75" x14ac:dyDescent="0.25">
      <c r="A130" s="16"/>
      <c r="B130" s="14"/>
      <c r="C130" s="11"/>
      <c r="D130" s="12"/>
      <c r="E130" s="95" t="s">
        <v>41</v>
      </c>
      <c r="F130" s="95"/>
      <c r="G130" s="13"/>
      <c r="H130" s="38"/>
      <c r="I130" s="37"/>
      <c r="J130" s="17"/>
      <c r="K130" s="166"/>
      <c r="L130" s="17"/>
      <c r="M130" s="37"/>
      <c r="N130" s="86"/>
      <c r="O130" s="17"/>
    </row>
    <row r="131" spans="1:15" ht="18.75" x14ac:dyDescent="0.25">
      <c r="A131" s="24"/>
      <c r="B131" s="14"/>
      <c r="C131" s="9" t="e">
        <f>IF(ISBLANK(A131),D129+IF(E130=Lijsten!$B$104,15/24/60,0),A131)</f>
        <v>#N/A</v>
      </c>
      <c r="D131" s="10" t="e">
        <f>C131+M131*VLOOKUP(E131,ParametersA,2,FALSE)+H131*(VLOOKUP(E131,ParametersA,IF(G131=Lijsten!B$108,3,4),FALSE)+VLOOKUP(E131,ParametersA,5,FALSE))</f>
        <v>#N/A</v>
      </c>
      <c r="E131" s="25"/>
      <c r="F131" s="25"/>
      <c r="G131" s="25"/>
      <c r="H131" s="99">
        <f t="shared" ref="H131" si="61">K131</f>
        <v>0</v>
      </c>
      <c r="I131" s="36"/>
      <c r="J131" s="16"/>
      <c r="K131" s="18">
        <f>COUNTIF(Entries,$E131)</f>
        <v>0</v>
      </c>
      <c r="L131" s="16"/>
      <c r="M131" s="18" t="e">
        <f>IF(ISBLANK(N131),_xlfn.CEILING.PRECISE(H131/VLOOKUP(E131,ParametersA,6,FALSE)),N131)</f>
        <v>#N/A</v>
      </c>
      <c r="N131" s="87"/>
      <c r="O131" s="16"/>
    </row>
    <row r="132" spans="1:15" ht="18.75" x14ac:dyDescent="0.25">
      <c r="A132" s="16"/>
      <c r="B132" s="14"/>
      <c r="C132" s="11"/>
      <c r="D132" s="12"/>
      <c r="E132" s="95" t="s">
        <v>41</v>
      </c>
      <c r="F132" s="95"/>
      <c r="G132" s="13"/>
      <c r="H132" s="38"/>
      <c r="I132" s="37"/>
      <c r="J132" s="17"/>
      <c r="K132" s="166"/>
      <c r="L132" s="17"/>
      <c r="M132" s="37"/>
      <c r="N132" s="86"/>
      <c r="O132" s="17"/>
    </row>
    <row r="133" spans="1:15" ht="18.75" x14ac:dyDescent="0.25">
      <c r="A133" s="24"/>
      <c r="B133" s="14"/>
      <c r="C133" s="9" t="e">
        <f>IF(ISBLANK(A133),D131+IF(E132=Lijsten!$B$104,15/24/60,0),A133)</f>
        <v>#N/A</v>
      </c>
      <c r="D133" s="10" t="e">
        <f>C133+M133*VLOOKUP(E133,ParametersA,2,FALSE)+H133*(VLOOKUP(E133,ParametersA,IF(G133=Lijsten!B$108,3,4),FALSE)+VLOOKUP(E133,ParametersA,5,FALSE))</f>
        <v>#N/A</v>
      </c>
      <c r="E133" s="25"/>
      <c r="F133" s="25"/>
      <c r="G133" s="25"/>
      <c r="H133" s="99">
        <f t="shared" ref="H133" si="62">K133</f>
        <v>0</v>
      </c>
      <c r="I133" s="36"/>
      <c r="J133" s="16"/>
      <c r="K133" s="18">
        <f>COUNTIF(Entries,$E133)</f>
        <v>0</v>
      </c>
      <c r="L133" s="16"/>
      <c r="M133" s="18" t="e">
        <f>IF(ISBLANK(N133),_xlfn.CEILING.PRECISE(H133/VLOOKUP(E133,ParametersA,6,FALSE)),N133)</f>
        <v>#N/A</v>
      </c>
      <c r="N133" s="87"/>
      <c r="O133" s="16"/>
    </row>
    <row r="134" spans="1:15" ht="18.75" x14ac:dyDescent="0.25">
      <c r="A134" s="16"/>
      <c r="B134" s="14"/>
      <c r="C134" s="11"/>
      <c r="D134" s="12"/>
      <c r="E134" s="95" t="s">
        <v>41</v>
      </c>
      <c r="F134" s="95"/>
      <c r="G134" s="13"/>
      <c r="H134" s="38"/>
      <c r="I134" s="37"/>
      <c r="J134" s="17"/>
      <c r="K134" s="166"/>
      <c r="L134" s="17"/>
      <c r="M134" s="37"/>
      <c r="N134" s="86"/>
      <c r="O134" s="17"/>
    </row>
    <row r="135" spans="1:15" ht="18.75" x14ac:dyDescent="0.25">
      <c r="A135" s="24"/>
      <c r="B135" s="14"/>
      <c r="C135" s="9" t="e">
        <f>IF(ISBLANK(A135),D133+IF(E134=Lijsten!$B$104,15/24/60,0),A135)</f>
        <v>#N/A</v>
      </c>
      <c r="D135" s="10" t="e">
        <f>C135+M135*VLOOKUP(E135,ParametersA,2,FALSE)+H135*(VLOOKUP(E135,ParametersA,IF(G135=Lijsten!B$108,3,4),FALSE)+VLOOKUP(E135,ParametersA,5,FALSE))</f>
        <v>#N/A</v>
      </c>
      <c r="E135" s="25"/>
      <c r="F135" s="25"/>
      <c r="G135" s="25"/>
      <c r="H135" s="99">
        <f t="shared" ref="H135" si="63">K135</f>
        <v>0</v>
      </c>
      <c r="I135" s="36"/>
      <c r="J135" s="16"/>
      <c r="K135" s="18">
        <f>COUNTIF(Entries,$E135)</f>
        <v>0</v>
      </c>
      <c r="L135" s="16"/>
      <c r="M135" s="18" t="e">
        <f>IF(ISBLANK(N135),_xlfn.CEILING.PRECISE(H135/VLOOKUP(E135,ParametersA,6,FALSE)),N135)</f>
        <v>#N/A</v>
      </c>
      <c r="N135" s="87"/>
      <c r="O135" s="16"/>
    </row>
    <row r="136" spans="1:15" ht="18.75" x14ac:dyDescent="0.25">
      <c r="A136" s="16"/>
      <c r="B136" s="14"/>
      <c r="C136" s="11"/>
      <c r="D136" s="12"/>
      <c r="E136" s="95" t="s">
        <v>41</v>
      </c>
      <c r="F136" s="95"/>
      <c r="G136" s="13"/>
      <c r="H136" s="38"/>
      <c r="I136" s="37"/>
      <c r="J136" s="17"/>
      <c r="K136" s="166"/>
      <c r="L136" s="17"/>
      <c r="M136" s="37"/>
      <c r="N136" s="86"/>
      <c r="O136" s="17"/>
    </row>
    <row r="137" spans="1:15" ht="18.75" x14ac:dyDescent="0.25">
      <c r="A137" s="24"/>
      <c r="B137" s="14"/>
      <c r="C137" s="9" t="e">
        <f>IF(ISBLANK(A137),D135+IF(E136=Lijsten!$B$104,15/24/60,0),A137)</f>
        <v>#N/A</v>
      </c>
      <c r="D137" s="10" t="e">
        <f>C137+M137*VLOOKUP(E137,ParametersA,2,FALSE)+H137*(VLOOKUP(E137,ParametersA,IF(G137=Lijsten!B$108,3,4),FALSE)+VLOOKUP(E137,ParametersA,5,FALSE))</f>
        <v>#N/A</v>
      </c>
      <c r="E137" s="25"/>
      <c r="F137" s="25"/>
      <c r="G137" s="25"/>
      <c r="H137" s="99">
        <f t="shared" ref="H137" si="64">K137</f>
        <v>0</v>
      </c>
      <c r="I137" s="36"/>
      <c r="J137" s="16"/>
      <c r="K137" s="18">
        <f>COUNTIF(Entries,$E137)</f>
        <v>0</v>
      </c>
      <c r="L137" s="16"/>
      <c r="M137" s="18" t="e">
        <f>IF(ISBLANK(N137),_xlfn.CEILING.PRECISE(H137/VLOOKUP(E137,ParametersA,6,FALSE)),N137)</f>
        <v>#N/A</v>
      </c>
      <c r="N137" s="87"/>
      <c r="O137" s="16"/>
    </row>
    <row r="138" spans="1:15" ht="18.75" x14ac:dyDescent="0.25">
      <c r="A138" s="16"/>
      <c r="B138" s="14"/>
      <c r="C138" s="11"/>
      <c r="D138" s="12"/>
      <c r="E138" s="95" t="s">
        <v>41</v>
      </c>
      <c r="F138" s="95"/>
      <c r="G138" s="13"/>
      <c r="H138" s="38"/>
      <c r="I138" s="37"/>
      <c r="J138" s="17"/>
      <c r="K138" s="166"/>
      <c r="L138" s="17"/>
      <c r="M138" s="37"/>
      <c r="N138" s="86"/>
      <c r="O138" s="17"/>
    </row>
    <row r="139" spans="1:15" ht="18.75" x14ac:dyDescent="0.25">
      <c r="A139" s="24"/>
      <c r="B139" s="14"/>
      <c r="C139" s="9" t="e">
        <f>IF(ISBLANK(A139),D137+IF(E138=Lijsten!$B$104,15/24/60,0),A139)</f>
        <v>#N/A</v>
      </c>
      <c r="D139" s="10" t="e">
        <f>C139+M139*VLOOKUP(E139,ParametersA,2,FALSE)+H139*(VLOOKUP(E139,ParametersA,IF(G139=Lijsten!B$108,3,4),FALSE)+VLOOKUP(E139,ParametersA,5,FALSE))</f>
        <v>#N/A</v>
      </c>
      <c r="E139" s="25"/>
      <c r="F139" s="25"/>
      <c r="G139" s="25"/>
      <c r="H139" s="99">
        <f t="shared" ref="H139" si="65">K139</f>
        <v>0</v>
      </c>
      <c r="I139" s="36"/>
      <c r="J139" s="16"/>
      <c r="K139" s="18">
        <f>COUNTIF(Entries,$E139)</f>
        <v>0</v>
      </c>
      <c r="L139" s="16"/>
      <c r="M139" s="18" t="e">
        <f>IF(ISBLANK(N139),_xlfn.CEILING.PRECISE(H139/VLOOKUP(E139,ParametersA,6,FALSE)),N139)</f>
        <v>#N/A</v>
      </c>
      <c r="N139" s="87"/>
      <c r="O139" s="16"/>
    </row>
    <row r="140" spans="1:15" ht="18.75" x14ac:dyDescent="0.25">
      <c r="A140" s="16"/>
      <c r="B140" s="14"/>
      <c r="C140" s="11"/>
      <c r="D140" s="12"/>
      <c r="E140" s="95" t="s">
        <v>41</v>
      </c>
      <c r="F140" s="95"/>
      <c r="G140" s="13"/>
      <c r="H140" s="38"/>
      <c r="I140" s="37"/>
      <c r="J140" s="17"/>
      <c r="K140" s="166"/>
      <c r="L140" s="17"/>
      <c r="M140" s="37"/>
      <c r="N140" s="86"/>
      <c r="O140" s="17"/>
    </row>
    <row r="141" spans="1:15" ht="18.75" x14ac:dyDescent="0.25">
      <c r="A141" s="24"/>
      <c r="B141" s="14"/>
      <c r="C141" s="9" t="e">
        <f>IF(ISBLANK(A141),D139+IF(E140=Lijsten!$B$104,15/24/60,0),A141)</f>
        <v>#N/A</v>
      </c>
      <c r="D141" s="10" t="e">
        <f>C141+M141*VLOOKUP(E141,ParametersA,2,FALSE)+H141*(VLOOKUP(E141,ParametersA,IF(G141=Lijsten!B$108,3,4),FALSE)+VLOOKUP(E141,ParametersA,5,FALSE))</f>
        <v>#N/A</v>
      </c>
      <c r="E141" s="25"/>
      <c r="F141" s="25"/>
      <c r="G141" s="25"/>
      <c r="H141" s="99">
        <f t="shared" ref="H141" si="66">K141</f>
        <v>0</v>
      </c>
      <c r="I141" s="36"/>
      <c r="J141" s="16"/>
      <c r="K141" s="18">
        <f>COUNTIF(Entries,$E141)</f>
        <v>0</v>
      </c>
      <c r="L141" s="16"/>
      <c r="M141" s="18" t="e">
        <f>IF(ISBLANK(N141),_xlfn.CEILING.PRECISE(H141/VLOOKUP(E141,ParametersA,6,FALSE)),N141)</f>
        <v>#N/A</v>
      </c>
      <c r="N141" s="87"/>
      <c r="O141" s="16"/>
    </row>
    <row r="142" spans="1:15" ht="18.75" x14ac:dyDescent="0.25">
      <c r="A142" s="16"/>
      <c r="B142" s="14"/>
      <c r="C142" s="11"/>
      <c r="D142" s="12"/>
      <c r="E142" s="95" t="s">
        <v>41</v>
      </c>
      <c r="F142" s="95"/>
      <c r="G142" s="13"/>
      <c r="H142" s="38"/>
      <c r="I142" s="37"/>
      <c r="J142" s="17"/>
      <c r="K142" s="166"/>
      <c r="L142" s="17"/>
      <c r="M142" s="37"/>
      <c r="N142" s="86"/>
      <c r="O142" s="17"/>
    </row>
    <row r="143" spans="1:15" ht="18.75" x14ac:dyDescent="0.25">
      <c r="A143" s="24"/>
      <c r="B143" s="14"/>
      <c r="C143" s="9" t="e">
        <f>IF(ISBLANK(A143),D141+IF(E142=Lijsten!$B$104,15/24/60,0),A143)</f>
        <v>#N/A</v>
      </c>
      <c r="D143" s="10" t="e">
        <f>C143+M143*VLOOKUP(E143,ParametersA,2,FALSE)+H143*(VLOOKUP(E143,ParametersA,IF(G143=Lijsten!B$108,3,4),FALSE)+VLOOKUP(E143,ParametersA,5,FALSE))</f>
        <v>#N/A</v>
      </c>
      <c r="E143" s="25"/>
      <c r="F143" s="25"/>
      <c r="G143" s="25"/>
      <c r="H143" s="99">
        <f t="shared" ref="H143" si="67">K143</f>
        <v>0</v>
      </c>
      <c r="I143" s="36"/>
      <c r="J143" s="16"/>
      <c r="K143" s="18">
        <f>COUNTIF(Entries,$E143)</f>
        <v>0</v>
      </c>
      <c r="L143" s="16"/>
      <c r="M143" s="18" t="e">
        <f>IF(ISBLANK(N143),_xlfn.CEILING.PRECISE(H143/VLOOKUP(E143,ParametersA,6,FALSE)),N143)</f>
        <v>#N/A</v>
      </c>
      <c r="N143" s="87"/>
      <c r="O143" s="16"/>
    </row>
    <row r="144" spans="1:15" ht="18.75" x14ac:dyDescent="0.25">
      <c r="A144" s="16"/>
      <c r="B144" s="14"/>
      <c r="C144" s="11"/>
      <c r="D144" s="12"/>
      <c r="E144" s="95" t="s">
        <v>41</v>
      </c>
      <c r="F144" s="95"/>
      <c r="G144" s="13"/>
      <c r="H144" s="38"/>
      <c r="I144" s="37"/>
      <c r="J144" s="17"/>
      <c r="K144" s="166"/>
      <c r="L144" s="17"/>
      <c r="M144" s="37"/>
      <c r="N144" s="86"/>
      <c r="O144" s="17"/>
    </row>
    <row r="145" spans="1:15" ht="18.75" x14ac:dyDescent="0.25">
      <c r="A145" s="24"/>
      <c r="B145" s="14"/>
      <c r="C145" s="9" t="e">
        <f>IF(ISBLANK(A145),D143+IF(E144=Lijsten!$B$104,15/24/60,0),A145)</f>
        <v>#N/A</v>
      </c>
      <c r="D145" s="10" t="e">
        <f>C145+M145*VLOOKUP(E145,ParametersA,2,FALSE)+H145*(VLOOKUP(E145,ParametersA,IF(G145=Lijsten!B$108,3,4),FALSE)+VLOOKUP(E145,ParametersA,5,FALSE))</f>
        <v>#N/A</v>
      </c>
      <c r="E145" s="25"/>
      <c r="F145" s="25"/>
      <c r="G145" s="25"/>
      <c r="H145" s="99">
        <f t="shared" ref="H145" si="68">K145</f>
        <v>0</v>
      </c>
      <c r="I145" s="36"/>
      <c r="J145" s="16"/>
      <c r="K145" s="18">
        <f>COUNTIF(Entries,$E145)</f>
        <v>0</v>
      </c>
      <c r="L145" s="16"/>
      <c r="M145" s="18" t="e">
        <f>IF(ISBLANK(N145),_xlfn.CEILING.PRECISE(H145/VLOOKUP(E145,ParametersA,6,FALSE)),N145)</f>
        <v>#N/A</v>
      </c>
      <c r="N145" s="87"/>
      <c r="O145" s="16"/>
    </row>
    <row r="146" spans="1:15" ht="18.75" x14ac:dyDescent="0.25">
      <c r="A146" s="16"/>
      <c r="B146" s="14"/>
      <c r="C146" s="11"/>
      <c r="D146" s="12"/>
      <c r="E146" s="95" t="s">
        <v>41</v>
      </c>
      <c r="F146" s="95"/>
      <c r="G146" s="13"/>
      <c r="H146" s="38"/>
      <c r="I146" s="37"/>
      <c r="J146" s="17"/>
      <c r="K146" s="166"/>
      <c r="L146" s="17"/>
      <c r="M146" s="37"/>
      <c r="N146" s="86"/>
      <c r="O146" s="17"/>
    </row>
    <row r="147" spans="1:15" ht="18.75" x14ac:dyDescent="0.25">
      <c r="A147" s="24"/>
      <c r="B147" s="14"/>
      <c r="C147" s="9" t="e">
        <f>IF(ISBLANK(A147),D145+IF(E146=Lijsten!$B$104,15/24/60,0),A147)</f>
        <v>#N/A</v>
      </c>
      <c r="D147" s="10" t="e">
        <f>C147+M147*VLOOKUP(E147,ParametersA,2,FALSE)+H147*(VLOOKUP(E147,ParametersA,IF(G147=Lijsten!B$108,3,4),FALSE)+VLOOKUP(E147,ParametersA,5,FALSE))</f>
        <v>#N/A</v>
      </c>
      <c r="E147" s="25"/>
      <c r="F147" s="25"/>
      <c r="G147" s="25"/>
      <c r="H147" s="99">
        <f t="shared" ref="H147" si="69">K147</f>
        <v>0</v>
      </c>
      <c r="I147" s="36"/>
      <c r="J147" s="16"/>
      <c r="K147" s="18">
        <f>COUNTIF(Entries,$E147)</f>
        <v>0</v>
      </c>
      <c r="L147" s="16"/>
      <c r="M147" s="18" t="e">
        <f>IF(ISBLANK(N147),_xlfn.CEILING.PRECISE(H147/VLOOKUP(E147,ParametersA,6,FALSE)),N147)</f>
        <v>#N/A</v>
      </c>
      <c r="N147" s="87"/>
      <c r="O147" s="16"/>
    </row>
    <row r="148" spans="1:15" ht="18.75" x14ac:dyDescent="0.25">
      <c r="A148" s="16"/>
      <c r="B148" s="14"/>
      <c r="C148" s="11"/>
      <c r="D148" s="12"/>
      <c r="E148" s="95" t="s">
        <v>41</v>
      </c>
      <c r="F148" s="95"/>
      <c r="G148" s="13"/>
      <c r="H148" s="38"/>
      <c r="I148" s="37"/>
      <c r="J148" s="17"/>
      <c r="K148" s="166"/>
      <c r="L148" s="17"/>
      <c r="M148" s="37"/>
      <c r="N148" s="86"/>
      <c r="O148" s="17"/>
    </row>
    <row r="149" spans="1:15" ht="18.75" x14ac:dyDescent="0.25">
      <c r="A149" s="24"/>
      <c r="B149" s="14"/>
      <c r="C149" s="9" t="e">
        <f>IF(ISBLANK(A149),D147+IF(E148=Lijsten!$B$104,15/24/60,0),A149)</f>
        <v>#N/A</v>
      </c>
      <c r="D149" s="10" t="e">
        <f>C149+M149*VLOOKUP(E149,ParametersA,2,FALSE)+H149*(VLOOKUP(E149,ParametersA,IF(G149=Lijsten!B$108,3,4),FALSE)+VLOOKUP(E149,ParametersA,5,FALSE))</f>
        <v>#N/A</v>
      </c>
      <c r="E149" s="25"/>
      <c r="F149" s="25"/>
      <c r="G149" s="25"/>
      <c r="H149" s="99">
        <f t="shared" ref="H149" si="70">K149</f>
        <v>0</v>
      </c>
      <c r="I149" s="36"/>
      <c r="J149" s="16"/>
      <c r="K149" s="18">
        <f>COUNTIF(Entries,$E149)</f>
        <v>0</v>
      </c>
      <c r="L149" s="16"/>
      <c r="M149" s="18" t="e">
        <f>IF(ISBLANK(N149),_xlfn.CEILING.PRECISE(H149/VLOOKUP(E149,ParametersA,6,FALSE)),N149)</f>
        <v>#N/A</v>
      </c>
      <c r="N149" s="87"/>
      <c r="O149" s="16"/>
    </row>
    <row r="150" spans="1:15" ht="18.75" x14ac:dyDescent="0.25">
      <c r="A150" s="16"/>
      <c r="B150" s="14"/>
      <c r="C150" s="11"/>
      <c r="D150" s="12"/>
      <c r="E150" s="95" t="s">
        <v>41</v>
      </c>
      <c r="F150" s="95"/>
      <c r="G150" s="13"/>
      <c r="H150" s="38"/>
      <c r="I150" s="37"/>
      <c r="J150" s="17"/>
      <c r="K150" s="166"/>
      <c r="L150" s="17"/>
      <c r="M150" s="37"/>
      <c r="N150" s="86"/>
      <c r="O150" s="17"/>
    </row>
    <row r="151" spans="1:15" ht="18.75" x14ac:dyDescent="0.25">
      <c r="A151" s="24"/>
      <c r="B151" s="14"/>
      <c r="C151" s="9" t="e">
        <f>IF(ISBLANK(A151),D149+IF(E150=Lijsten!$B$104,15/24/60,0),A151)</f>
        <v>#N/A</v>
      </c>
      <c r="D151" s="10" t="e">
        <f>C151+M151*VLOOKUP(E151,ParametersA,2,FALSE)+H151*(VLOOKUP(E151,ParametersA,IF(G151=Lijsten!B$108,3,4),FALSE)+VLOOKUP(E151,ParametersA,5,FALSE))</f>
        <v>#N/A</v>
      </c>
      <c r="E151" s="25"/>
      <c r="F151" s="25"/>
      <c r="G151" s="25"/>
      <c r="H151" s="99">
        <f t="shared" ref="H151" si="71">K151</f>
        <v>0</v>
      </c>
      <c r="I151" s="36"/>
      <c r="J151" s="16"/>
      <c r="K151" s="18">
        <f>COUNTIF(Entries,$E151)</f>
        <v>0</v>
      </c>
      <c r="L151" s="16"/>
      <c r="M151" s="18" t="e">
        <f>IF(ISBLANK(N151),_xlfn.CEILING.PRECISE(H151/VLOOKUP(E151,ParametersA,6,FALSE)),N151)</f>
        <v>#N/A</v>
      </c>
      <c r="N151" s="87"/>
      <c r="O151" s="16"/>
    </row>
    <row r="152" spans="1:15" ht="18.75" x14ac:dyDescent="0.25">
      <c r="A152" s="16"/>
      <c r="B152" s="14"/>
      <c r="C152" s="11"/>
      <c r="D152" s="12"/>
      <c r="E152" s="95" t="s">
        <v>41</v>
      </c>
      <c r="F152" s="95"/>
      <c r="G152" s="13"/>
      <c r="H152" s="38"/>
      <c r="I152" s="37"/>
      <c r="J152" s="17"/>
      <c r="K152" s="166"/>
      <c r="L152" s="17"/>
      <c r="M152" s="37"/>
      <c r="N152" s="86"/>
      <c r="O152" s="17"/>
    </row>
    <row r="153" spans="1:15" ht="18.75" x14ac:dyDescent="0.25">
      <c r="A153" s="24"/>
      <c r="B153" s="14"/>
      <c r="C153" s="9" t="e">
        <f>IF(ISBLANK(A153),D151+IF(E152=Lijsten!$B$104,15/24/60,0),A153)</f>
        <v>#N/A</v>
      </c>
      <c r="D153" s="10" t="e">
        <f>C153+M153*VLOOKUP(E153,ParametersA,2,FALSE)+H153*(VLOOKUP(E153,ParametersA,IF(G153=Lijsten!B$108,3,4),FALSE)+VLOOKUP(E153,ParametersA,5,FALSE))</f>
        <v>#N/A</v>
      </c>
      <c r="E153" s="25"/>
      <c r="F153" s="25"/>
      <c r="G153" s="25"/>
      <c r="H153" s="99">
        <f t="shared" ref="H153" si="72">K153</f>
        <v>0</v>
      </c>
      <c r="I153" s="36"/>
      <c r="J153" s="16"/>
      <c r="K153" s="18">
        <f>COUNTIF(Entries,$E153)</f>
        <v>0</v>
      </c>
      <c r="L153" s="16"/>
      <c r="M153" s="18" t="e">
        <f>IF(ISBLANK(N153),_xlfn.CEILING.PRECISE(H153/VLOOKUP(E153,ParametersA,6,FALSE)),N153)</f>
        <v>#N/A</v>
      </c>
      <c r="N153" s="87"/>
      <c r="O153" s="16"/>
    </row>
    <row r="154" spans="1:15" ht="18.75" x14ac:dyDescent="0.25">
      <c r="A154" s="16"/>
      <c r="B154" s="14"/>
      <c r="C154" s="11"/>
      <c r="D154" s="12"/>
      <c r="E154" s="95" t="s">
        <v>41</v>
      </c>
      <c r="F154" s="95"/>
      <c r="G154" s="13"/>
      <c r="H154" s="38"/>
      <c r="I154" s="37"/>
      <c r="J154" s="17"/>
      <c r="K154" s="166"/>
      <c r="L154" s="17"/>
      <c r="M154" s="37"/>
      <c r="N154" s="86"/>
      <c r="O154" s="17"/>
    </row>
    <row r="155" spans="1:15" ht="18.75" x14ac:dyDescent="0.25">
      <c r="A155" s="24"/>
      <c r="B155" s="14"/>
      <c r="C155" s="9" t="e">
        <f>IF(ISBLANK(A155),D153+IF(E154=Lijsten!$B$104,15/24/60,0),A155)</f>
        <v>#N/A</v>
      </c>
      <c r="D155" s="10" t="e">
        <f>C155+M155*VLOOKUP(E155,ParametersA,2,FALSE)+H155*(VLOOKUP(E155,ParametersA,IF(G155=Lijsten!B$108,3,4),FALSE)+VLOOKUP(E155,ParametersA,5,FALSE))</f>
        <v>#N/A</v>
      </c>
      <c r="E155" s="25"/>
      <c r="F155" s="25"/>
      <c r="G155" s="25"/>
      <c r="H155" s="99">
        <f t="shared" ref="H155" si="73">K155</f>
        <v>0</v>
      </c>
      <c r="I155" s="36"/>
      <c r="J155" s="16"/>
      <c r="K155" s="18">
        <f>COUNTIF(Entries,$E155)</f>
        <v>0</v>
      </c>
      <c r="L155" s="16"/>
      <c r="M155" s="18" t="e">
        <f>IF(ISBLANK(N155),_xlfn.CEILING.PRECISE(H155/VLOOKUP(E155,ParametersA,6,FALSE)),N155)</f>
        <v>#N/A</v>
      </c>
      <c r="N155" s="87"/>
      <c r="O155" s="16"/>
    </row>
    <row r="156" spans="1:15" ht="18.75" x14ac:dyDescent="0.25">
      <c r="A156" s="16"/>
      <c r="B156" s="14"/>
      <c r="C156" s="11"/>
      <c r="D156" s="12"/>
      <c r="E156" s="95" t="s">
        <v>41</v>
      </c>
      <c r="F156" s="95"/>
      <c r="G156" s="13"/>
      <c r="H156" s="38"/>
      <c r="I156" s="37"/>
      <c r="J156" s="17"/>
      <c r="K156" s="166"/>
      <c r="L156" s="17"/>
      <c r="M156" s="37"/>
      <c r="N156" s="86"/>
      <c r="O156" s="17"/>
    </row>
    <row r="157" spans="1:15" ht="18.75" x14ac:dyDescent="0.25">
      <c r="A157" s="24"/>
      <c r="B157" s="14"/>
      <c r="C157" s="9" t="e">
        <f>IF(ISBLANK(A157),D155+IF(E156=Lijsten!$B$104,15/24/60,0),A157)</f>
        <v>#N/A</v>
      </c>
      <c r="D157" s="10" t="e">
        <f>C157+M157*VLOOKUP(E157,ParametersA,2,FALSE)+H157*(VLOOKUP(E157,ParametersA,IF(G157=Lijsten!B$108,3,4),FALSE)+VLOOKUP(E157,ParametersA,5,FALSE))</f>
        <v>#N/A</v>
      </c>
      <c r="E157" s="25"/>
      <c r="F157" s="25"/>
      <c r="G157" s="25"/>
      <c r="H157" s="99">
        <f t="shared" ref="H157" si="74">K157</f>
        <v>0</v>
      </c>
      <c r="I157" s="36"/>
      <c r="J157" s="16"/>
      <c r="K157" s="18">
        <f>COUNTIF(Entries,$E157)</f>
        <v>0</v>
      </c>
      <c r="L157" s="16"/>
      <c r="M157" s="18" t="e">
        <f>IF(ISBLANK(N157),_xlfn.CEILING.PRECISE(H157/VLOOKUP(E157,ParametersA,6,FALSE)),N157)</f>
        <v>#N/A</v>
      </c>
      <c r="N157" s="87"/>
      <c r="O157" s="16"/>
    </row>
    <row r="158" spans="1:15" ht="18.75" x14ac:dyDescent="0.25">
      <c r="A158" s="16"/>
      <c r="B158" s="14"/>
      <c r="C158" s="11"/>
      <c r="D158" s="12"/>
      <c r="E158" s="95" t="s">
        <v>41</v>
      </c>
      <c r="F158" s="95"/>
      <c r="G158" s="13"/>
      <c r="H158" s="38"/>
      <c r="I158" s="37"/>
      <c r="J158" s="17"/>
      <c r="K158" s="166"/>
      <c r="L158" s="17"/>
      <c r="M158" s="37"/>
      <c r="N158" s="86"/>
      <c r="O158" s="17"/>
    </row>
  </sheetData>
  <mergeCells count="4">
    <mergeCell ref="C1:I1"/>
    <mergeCell ref="G2:I2"/>
    <mergeCell ref="C3:I3"/>
    <mergeCell ref="C4:I4"/>
  </mergeCells>
  <conditionalFormatting sqref="H7:H8">
    <cfRule type="expression" dxfId="335" priority="366">
      <formula>$H7&lt;&gt;$K7</formula>
    </cfRule>
  </conditionalFormatting>
  <conditionalFormatting sqref="H9:H158">
    <cfRule type="expression" dxfId="334" priority="2">
      <formula>$H9&lt;&gt;$K9</formula>
    </cfRule>
  </conditionalFormatting>
  <pageMargins left="0.7" right="0.7" top="0.75" bottom="0.75" header="0.3" footer="0.3"/>
  <pageSetup paperSize="9" scale="81"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expression" priority="365" id="{C7D7028A-9BCD-4FBB-8561-F0A52D0EBB4B}">
            <xm:f>$G7=Lijsten!$B$108</xm:f>
            <x14:dxf>
              <font>
                <color rgb="FF0070C0"/>
              </font>
            </x14:dxf>
          </x14:cfRule>
          <xm:sqref>C7:I8</xm:sqref>
        </x14:conditionalFormatting>
        <x14:conditionalFormatting xmlns:xm="http://schemas.microsoft.com/office/excel/2006/main">
          <x14:cfRule type="expression" priority="1" id="{07CCF9F0-C75A-447C-B4BA-740FBE0FA18F}">
            <xm:f>$G9=Lijsten!$B$108</xm:f>
            <x14:dxf>
              <font>
                <color rgb="FF0070C0"/>
              </font>
            </x14:dxf>
          </x14:cfRule>
          <xm:sqref>C9:I158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Lijsten!$B$117:$B$126</xm:f>
          </x14:formula1>
          <xm:sqref>C2</xm:sqref>
        </x14:dataValidation>
        <x14:dataValidation type="list" allowBlank="1" showInputMessage="1" showErrorMessage="1" xr:uid="{00000000-0002-0000-0400-000001000000}">
          <x14:formula1>
            <xm:f>Lijsten!$B$104:$B$105</xm:f>
          </x14:formula1>
          <xm: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xm:sqref>
        </x14:dataValidation>
        <x14:dataValidation type="list" allowBlank="1" showInputMessage="1" showErrorMessage="1" xr:uid="{00000000-0002-0000-0400-000002000000}">
          <x14:formula1>
            <xm:f>Lijsten!$B$57:$B$67</xm:f>
          </x14:formula1>
          <xm:sqref>E7 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xm:sqref>
        </x14:dataValidation>
        <x14:dataValidation type="list" showInputMessage="1" showErrorMessage="1" xr:uid="{00000000-0002-0000-0400-000003000000}">
          <x14:formula1>
            <xm:f>Lijsten!$B$108:$B$109</xm:f>
          </x14:formula1>
          <xm: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58"/>
  <sheetViews>
    <sheetView workbookViewId="0">
      <selection activeCell="A5" sqref="A5"/>
    </sheetView>
  </sheetViews>
  <sheetFormatPr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5703125" bestFit="1" customWidth="1"/>
    <col min="11" max="11" width="9.140625" style="96"/>
    <col min="13" max="13" width="13.5703125" bestFit="1" customWidth="1"/>
    <col min="14" max="14" width="10" bestFit="1" customWidth="1"/>
  </cols>
  <sheetData>
    <row r="1" spans="1:15" ht="28.5" x14ac:dyDescent="0.45">
      <c r="A1" s="89" t="s">
        <v>178</v>
      </c>
      <c r="B1" s="19"/>
      <c r="C1" s="244" t="s">
        <v>133</v>
      </c>
      <c r="D1" s="244"/>
      <c r="E1" s="244"/>
      <c r="F1" s="244"/>
      <c r="G1" s="244"/>
      <c r="H1" s="244"/>
      <c r="I1" s="244"/>
    </row>
    <row r="2" spans="1:15" ht="21" x14ac:dyDescent="0.25">
      <c r="A2" s="77">
        <f>SUM(H6:H155)</f>
        <v>0</v>
      </c>
      <c r="B2" s="19"/>
      <c r="C2" s="90" t="str">
        <f>Entries!D256</f>
        <v>Limant Cup</v>
      </c>
      <c r="D2" s="90"/>
      <c r="E2" s="90"/>
      <c r="F2" s="90"/>
      <c r="G2" s="245" t="str">
        <f>VLOOKUP($C$2,Lijsten!B$117:D$126,3,FALSE)</f>
        <v>01/12/2018</v>
      </c>
      <c r="H2" s="245"/>
      <c r="I2" s="245"/>
    </row>
    <row r="3" spans="1:15" ht="21" x14ac:dyDescent="0.25">
      <c r="A3" s="98"/>
      <c r="B3" s="14"/>
      <c r="C3" s="246" t="str">
        <f ca="1">CONCATENATE("Last updated :  ",TEXT(NOW(),"dd-mm-jjjj,  uu:mm"))</f>
        <v>Last updated :  23-11-2018, 08:24</v>
      </c>
      <c r="D3" s="246"/>
      <c r="E3" s="246"/>
      <c r="F3" s="246"/>
      <c r="G3" s="246"/>
      <c r="H3" s="246"/>
      <c r="I3" s="246"/>
      <c r="J3" s="21"/>
      <c r="K3" s="15"/>
      <c r="L3" s="21"/>
      <c r="M3" s="15"/>
      <c r="N3" s="15"/>
      <c r="O3" s="21"/>
    </row>
    <row r="4" spans="1:15" ht="21" x14ac:dyDescent="0.25">
      <c r="A4" s="98" t="str">
        <f>CONCATENATE("Free : ",TEXT(SUMIF($G$7:$G$158,Lijsten!$B109,$H$7:$H$158),"0"))</f>
        <v>Free : 0</v>
      </c>
      <c r="B4" s="14"/>
      <c r="C4" s="247" t="s">
        <v>171</v>
      </c>
      <c r="D4" s="247"/>
      <c r="E4" s="247"/>
      <c r="F4" s="247"/>
      <c r="G4" s="247"/>
      <c r="H4" s="247"/>
      <c r="I4" s="247"/>
      <c r="J4" s="21"/>
      <c r="K4" s="15"/>
      <c r="L4" s="21"/>
      <c r="M4" s="15"/>
      <c r="N4" s="15"/>
      <c r="O4" s="21"/>
    </row>
    <row r="5" spans="1:15" ht="18.75" x14ac:dyDescent="0.25">
      <c r="A5" s="23" t="s">
        <v>42</v>
      </c>
      <c r="B5" s="14"/>
      <c r="C5" s="32" t="s">
        <v>29</v>
      </c>
      <c r="D5" s="33" t="s">
        <v>30</v>
      </c>
      <c r="E5" s="33" t="s">
        <v>124</v>
      </c>
      <c r="F5" s="33"/>
      <c r="G5" s="33" t="s">
        <v>184</v>
      </c>
      <c r="H5" s="33" t="s">
        <v>37</v>
      </c>
      <c r="I5" s="34" t="s">
        <v>67</v>
      </c>
      <c r="J5" s="22"/>
      <c r="K5" s="165" t="s">
        <v>39</v>
      </c>
      <c r="L5" s="22"/>
      <c r="M5" s="34" t="s">
        <v>173</v>
      </c>
      <c r="N5" s="88" t="s">
        <v>174</v>
      </c>
      <c r="O5" s="22"/>
    </row>
    <row r="6" spans="1:15" ht="3.95" customHeight="1" x14ac:dyDescent="0.25">
      <c r="C6" s="11"/>
      <c r="D6" s="12"/>
      <c r="E6" s="13"/>
      <c r="F6" s="78"/>
      <c r="G6" s="78"/>
      <c r="H6" s="20"/>
      <c r="I6" s="35"/>
      <c r="K6" s="15"/>
      <c r="M6" s="35"/>
    </row>
    <row r="7" spans="1:15" ht="18.75" x14ac:dyDescent="0.25">
      <c r="A7" s="24">
        <v>0.33333333333333331</v>
      </c>
      <c r="B7" s="14"/>
      <c r="C7" s="9">
        <f>IF(ISBLANK(A7),D5+IF(E6=Lijsten!$B$104,15/24/60,0),A7)</f>
        <v>0.33333333333333331</v>
      </c>
      <c r="D7" s="10">
        <f>C7+M7*VLOOKUP(E7,ParametersB,2,FALSE)+H7*(VLOOKUP(E7,ParametersB,IF(G7=Lijsten!B$108,3,4),FALSE)+VLOOKUP(E7,ParametersB,5,FALSE))</f>
        <v>0.33333333333333331</v>
      </c>
      <c r="E7" s="25" t="s">
        <v>417</v>
      </c>
      <c r="F7" s="25"/>
      <c r="G7" s="25" t="s">
        <v>175</v>
      </c>
      <c r="H7" s="99">
        <f>K7</f>
        <v>0</v>
      </c>
      <c r="I7" s="36"/>
      <c r="J7" s="16"/>
      <c r="K7" s="18">
        <f>COUNTIF(Entries,$E7)</f>
        <v>0</v>
      </c>
      <c r="L7" s="16"/>
      <c r="M7" s="18">
        <f>IF(ISBLANK(N7),_xlfn.CEILING.PRECISE(H7/VLOOKUP(E7,ParametersB,6,FALSE)),N7)</f>
        <v>0</v>
      </c>
      <c r="N7" s="87"/>
      <c r="O7" s="16"/>
    </row>
    <row r="8" spans="1:15" ht="18.75" x14ac:dyDescent="0.25">
      <c r="A8" s="16"/>
      <c r="B8" s="14"/>
      <c r="C8" s="11"/>
      <c r="D8" s="12"/>
      <c r="E8" s="95" t="s">
        <v>41</v>
      </c>
      <c r="F8" s="95"/>
      <c r="G8" s="13"/>
      <c r="H8" s="38"/>
      <c r="I8" s="37"/>
      <c r="J8" s="17"/>
      <c r="K8" s="166"/>
      <c r="L8" s="17"/>
      <c r="M8" s="37"/>
      <c r="N8" s="86"/>
      <c r="O8" s="17"/>
    </row>
    <row r="9" spans="1:15" ht="18.75" x14ac:dyDescent="0.25">
      <c r="A9" s="24"/>
      <c r="B9" s="14"/>
      <c r="C9" s="9">
        <f>IF(ISBLANK(A9),D7+IF(E8=Lijsten!$B$104,15/24/60,0),A9)</f>
        <v>0.33333333333333331</v>
      </c>
      <c r="D9" s="10">
        <f>C9+M9*VLOOKUP(E9,ParametersB,2,FALSE)+H9*(VLOOKUP(E9,ParametersB,IF(G9=Lijsten!B$108,3,4),FALSE)+VLOOKUP(E9,ParametersB,5,FALSE))</f>
        <v>0.33333333333333331</v>
      </c>
      <c r="E9" s="25" t="s">
        <v>674</v>
      </c>
      <c r="F9" s="25"/>
      <c r="G9" s="25" t="s">
        <v>175</v>
      </c>
      <c r="H9" s="99">
        <f>K9</f>
        <v>0</v>
      </c>
      <c r="I9" s="36"/>
      <c r="J9" s="16"/>
      <c r="K9" s="18">
        <f>COUNTIF(Entries,$E9)</f>
        <v>0</v>
      </c>
      <c r="L9" s="16"/>
      <c r="M9" s="18">
        <f>IF(ISBLANK(N9),_xlfn.CEILING.PRECISE(H9/VLOOKUP(E9,ParametersB,6,FALSE)),N9)</f>
        <v>0</v>
      </c>
      <c r="N9" s="87"/>
      <c r="O9" s="16"/>
    </row>
    <row r="10" spans="1:15" ht="18.75" x14ac:dyDescent="0.25">
      <c r="A10" s="16"/>
      <c r="B10" s="14"/>
      <c r="C10" s="11"/>
      <c r="D10" s="12"/>
      <c r="E10" s="95" t="s">
        <v>40</v>
      </c>
      <c r="F10" s="95"/>
      <c r="G10" s="13"/>
      <c r="H10" s="38"/>
      <c r="I10" s="37"/>
      <c r="J10" s="17"/>
      <c r="K10" s="166"/>
      <c r="L10" s="17"/>
      <c r="M10" s="37"/>
      <c r="N10" s="86"/>
      <c r="O10" s="17"/>
    </row>
    <row r="11" spans="1:15" ht="18.75" x14ac:dyDescent="0.25">
      <c r="A11" s="24"/>
      <c r="B11" s="14"/>
      <c r="C11" s="9">
        <f>IF(ISBLANK(A11),D9+IF(E10=Lijsten!$B$104,15/24/60,0),A11)</f>
        <v>0.34375</v>
      </c>
      <c r="D11" s="10">
        <f>C11+M11*VLOOKUP(E11,ParametersB,2,FALSE)+H11*(VLOOKUP(E11,ParametersB,IF(G11=Lijsten!B$108,3,4),FALSE)+VLOOKUP(E11,ParametersB,5,FALSE))</f>
        <v>0.34375</v>
      </c>
      <c r="E11" s="25" t="s">
        <v>419</v>
      </c>
      <c r="F11" s="25"/>
      <c r="G11" s="25" t="s">
        <v>175</v>
      </c>
      <c r="H11" s="99">
        <f>K11</f>
        <v>0</v>
      </c>
      <c r="I11" s="36"/>
      <c r="J11" s="16"/>
      <c r="K11" s="18">
        <f>COUNTIF(Entries,$E11)</f>
        <v>0</v>
      </c>
      <c r="L11" s="16"/>
      <c r="M11" s="18">
        <f>IF(ISBLANK(N11),_xlfn.CEILING.PRECISE(H11/VLOOKUP(E11,ParametersB,6,FALSE)),N11)</f>
        <v>0</v>
      </c>
      <c r="N11" s="87"/>
      <c r="O11" s="16"/>
    </row>
    <row r="12" spans="1:15" ht="18.75" x14ac:dyDescent="0.25">
      <c r="A12" s="16"/>
      <c r="B12" s="14"/>
      <c r="C12" s="11"/>
      <c r="D12" s="12"/>
      <c r="E12" s="95" t="s">
        <v>41</v>
      </c>
      <c r="F12" s="95"/>
      <c r="G12" s="13"/>
      <c r="H12" s="38"/>
      <c r="I12" s="37"/>
      <c r="J12" s="17"/>
      <c r="K12" s="166"/>
      <c r="L12" s="17"/>
      <c r="M12" s="37"/>
      <c r="N12" s="86"/>
      <c r="O12" s="17"/>
    </row>
    <row r="13" spans="1:15" ht="18.75" x14ac:dyDescent="0.25">
      <c r="A13" s="24"/>
      <c r="B13" s="14"/>
      <c r="C13" s="9">
        <f>IF(ISBLANK(A13),D11+IF(E12=Lijsten!$B$104,15/24/60,0),A13)</f>
        <v>0.34375</v>
      </c>
      <c r="D13" s="10">
        <f>C13+M13*VLOOKUP(E13,ParametersB,2,FALSE)+H13*(VLOOKUP(E13,ParametersB,IF(G13=Lijsten!B$108,3,4),FALSE)+VLOOKUP(E13,ParametersB,5,FALSE))</f>
        <v>0.34375</v>
      </c>
      <c r="E13" s="25" t="s">
        <v>667</v>
      </c>
      <c r="F13" s="25"/>
      <c r="G13" s="25" t="s">
        <v>175</v>
      </c>
      <c r="H13" s="99">
        <f>K13</f>
        <v>0</v>
      </c>
      <c r="I13" s="36"/>
      <c r="J13" s="16"/>
      <c r="K13" s="18">
        <f>COUNTIF(Entries,$E13)</f>
        <v>0</v>
      </c>
      <c r="L13" s="16"/>
      <c r="M13" s="18">
        <f>IF(ISBLANK(N13),_xlfn.CEILING.PRECISE(H13/VLOOKUP(E13,ParametersB,6,FALSE)),N13)</f>
        <v>0</v>
      </c>
      <c r="N13" s="87"/>
      <c r="O13" s="16"/>
    </row>
    <row r="14" spans="1:15" ht="18.75" x14ac:dyDescent="0.25">
      <c r="A14" s="16"/>
      <c r="B14" s="14"/>
      <c r="C14" s="11"/>
      <c r="D14" s="12"/>
      <c r="E14" s="95" t="s">
        <v>41</v>
      </c>
      <c r="F14" s="95"/>
      <c r="G14" s="13"/>
      <c r="H14" s="38"/>
      <c r="I14" s="37"/>
      <c r="J14" s="17"/>
      <c r="K14" s="166"/>
      <c r="L14" s="17"/>
      <c r="M14" s="37"/>
      <c r="N14" s="86"/>
      <c r="O14" s="17"/>
    </row>
    <row r="15" spans="1:15" ht="18.75" x14ac:dyDescent="0.25">
      <c r="A15" s="24"/>
      <c r="B15" s="14"/>
      <c r="C15" s="9">
        <f>IF(ISBLANK(A15),D13+IF(E14=Lijsten!$B$104,15/24/60,0),A15)</f>
        <v>0.34375</v>
      </c>
      <c r="D15" s="10">
        <f>C15+M15*VLOOKUP(E15,ParametersB,2,FALSE)+H15*(VLOOKUP(E15,ParametersB,IF(G15=Lijsten!B$108,3,4),FALSE)+VLOOKUP(E15,ParametersB,5,FALSE))</f>
        <v>0.34375</v>
      </c>
      <c r="E15" s="25" t="s">
        <v>677</v>
      </c>
      <c r="F15" s="25"/>
      <c r="G15" s="25" t="s">
        <v>175</v>
      </c>
      <c r="H15" s="99">
        <f>K15</f>
        <v>0</v>
      </c>
      <c r="I15" s="36"/>
      <c r="J15" s="16"/>
      <c r="K15" s="18">
        <f>COUNTIF(Entries,$E15)</f>
        <v>0</v>
      </c>
      <c r="L15" s="16"/>
      <c r="M15" s="18">
        <f>IF(ISBLANK(N15),_xlfn.CEILING.PRECISE(H15/VLOOKUP(E15,ParametersB,6,FALSE)),N15)</f>
        <v>0</v>
      </c>
      <c r="N15" s="87"/>
      <c r="O15" s="16"/>
    </row>
    <row r="16" spans="1:15" ht="18.75" x14ac:dyDescent="0.25">
      <c r="A16" s="16"/>
      <c r="B16" s="14"/>
      <c r="C16" s="11"/>
      <c r="D16" s="12"/>
      <c r="E16" s="95" t="s">
        <v>41</v>
      </c>
      <c r="F16" s="95"/>
      <c r="G16" s="13"/>
      <c r="H16" s="38"/>
      <c r="I16" s="37"/>
      <c r="J16" s="17"/>
      <c r="K16" s="166"/>
      <c r="L16" s="17"/>
      <c r="M16" s="37"/>
      <c r="N16" s="86"/>
      <c r="O16" s="17"/>
    </row>
    <row r="17" spans="1:15" ht="18.75" x14ac:dyDescent="0.25">
      <c r="A17" s="24"/>
      <c r="B17" s="14"/>
      <c r="C17" s="9">
        <f>IF(ISBLANK(A17),D15+IF(E16=Lijsten!$B$104,15/24/60,0),A17)</f>
        <v>0.34375</v>
      </c>
      <c r="D17" s="10">
        <f>C17+M17*VLOOKUP(E17,ParametersB,2,FALSE)+H17*(VLOOKUP(E17,ParametersB,IF(G17=Lijsten!B$108,3,4),FALSE)+VLOOKUP(E17,ParametersB,5,FALSE))</f>
        <v>0.34375</v>
      </c>
      <c r="E17" s="25" t="s">
        <v>670</v>
      </c>
      <c r="F17" s="25"/>
      <c r="G17" s="25" t="s">
        <v>175</v>
      </c>
      <c r="H17" s="99">
        <f>K17</f>
        <v>0</v>
      </c>
      <c r="I17" s="36"/>
      <c r="J17" s="16"/>
      <c r="K17" s="18">
        <f>COUNTIF(Entries,$E17)</f>
        <v>0</v>
      </c>
      <c r="L17" s="16"/>
      <c r="M17" s="18">
        <f>IF(ISBLANK(N17),_xlfn.CEILING.PRECISE(H17/VLOOKUP(E17,ParametersB,6,FALSE)),N17)</f>
        <v>0</v>
      </c>
      <c r="N17" s="87"/>
      <c r="O17" s="16"/>
    </row>
    <row r="18" spans="1:15" ht="18.75" x14ac:dyDescent="0.25">
      <c r="A18" s="16"/>
      <c r="B18" s="14"/>
      <c r="C18" s="11"/>
      <c r="D18" s="12"/>
      <c r="E18" s="95" t="s">
        <v>41</v>
      </c>
      <c r="F18" s="95"/>
      <c r="G18" s="13"/>
      <c r="H18" s="38"/>
      <c r="I18" s="37"/>
      <c r="J18" s="17"/>
      <c r="K18" s="166"/>
      <c r="L18" s="17"/>
      <c r="M18" s="37"/>
      <c r="N18" s="86"/>
      <c r="O18" s="17"/>
    </row>
    <row r="19" spans="1:15" ht="18.75" x14ac:dyDescent="0.25">
      <c r="A19" s="24"/>
      <c r="B19" s="14"/>
      <c r="C19" s="9">
        <f>IF(ISBLANK(A19),D17+IF(E18=Lijsten!$B$104,15/24/60,0),A19)</f>
        <v>0.34375</v>
      </c>
      <c r="D19" s="10">
        <f>C19+M19*VLOOKUP(E19,ParametersB,2,FALSE)+H19*(VLOOKUP(E19,ParametersB,IF(G19=Lijsten!B$108,3,4),FALSE)+VLOOKUP(E19,ParametersB,5,FALSE))</f>
        <v>0.34375</v>
      </c>
      <c r="E19" s="25" t="s">
        <v>669</v>
      </c>
      <c r="F19" s="25"/>
      <c r="G19" s="25" t="s">
        <v>175</v>
      </c>
      <c r="H19" s="99">
        <f>K19</f>
        <v>0</v>
      </c>
      <c r="I19" s="36"/>
      <c r="J19" s="16"/>
      <c r="K19" s="18">
        <f>COUNTIF(Entries,$E19)</f>
        <v>0</v>
      </c>
      <c r="L19" s="16"/>
      <c r="M19" s="18">
        <f>IF(ISBLANK(N19),_xlfn.CEILING.PRECISE(H19/VLOOKUP(E19,ParametersB,6,FALSE)),N19)</f>
        <v>0</v>
      </c>
      <c r="N19" s="87"/>
      <c r="O19" s="16"/>
    </row>
    <row r="20" spans="1:15" ht="18.75" x14ac:dyDescent="0.25">
      <c r="A20" s="16"/>
      <c r="B20" s="14"/>
      <c r="C20" s="11"/>
      <c r="D20" s="12"/>
      <c r="E20" s="95" t="s">
        <v>41</v>
      </c>
      <c r="F20" s="95"/>
      <c r="G20" s="13"/>
      <c r="H20" s="38"/>
      <c r="I20" s="37"/>
      <c r="J20" s="17"/>
      <c r="K20" s="166"/>
      <c r="L20" s="17"/>
      <c r="M20" s="37"/>
      <c r="N20" s="86"/>
      <c r="O20" s="17"/>
    </row>
    <row r="21" spans="1:15" ht="18.75" x14ac:dyDescent="0.25">
      <c r="A21" s="24"/>
      <c r="B21" s="14"/>
      <c r="C21" s="9">
        <f>IF(ISBLANK(A21),D19+IF(E20=Lijsten!$B$104,15/24/60,0),A21)</f>
        <v>0.34375</v>
      </c>
      <c r="D21" s="10">
        <f>C21+M21*VLOOKUP(E21,ParametersB,2,FALSE)+H21*(VLOOKUP(E21,ParametersB,IF(G21=Lijsten!B$108,3,4),FALSE)+VLOOKUP(E21,ParametersB,5,FALSE))</f>
        <v>0.34375</v>
      </c>
      <c r="E21" s="25" t="s">
        <v>41</v>
      </c>
      <c r="F21" s="25"/>
      <c r="G21" s="25" t="s">
        <v>175</v>
      </c>
      <c r="H21" s="99">
        <f>K21</f>
        <v>0</v>
      </c>
      <c r="I21" s="36"/>
      <c r="J21" s="16"/>
      <c r="K21" s="18">
        <f>COUNTIF(Entries,$E21)</f>
        <v>0</v>
      </c>
      <c r="L21" s="16"/>
      <c r="M21" s="18">
        <f>IF(ISBLANK(N21),_xlfn.CEILING.PRECISE(H21/VLOOKUP(E21,ParametersB,6,FALSE)),N21)</f>
        <v>0</v>
      </c>
      <c r="N21" s="87"/>
      <c r="O21" s="16"/>
    </row>
    <row r="22" spans="1:15" ht="18.75" x14ac:dyDescent="0.25">
      <c r="A22" s="16"/>
      <c r="B22" s="14"/>
      <c r="C22" s="11"/>
      <c r="D22" s="12"/>
      <c r="E22" s="95" t="s">
        <v>41</v>
      </c>
      <c r="F22" s="95"/>
      <c r="G22" s="13"/>
      <c r="H22" s="38"/>
      <c r="I22" s="37"/>
      <c r="J22" s="17"/>
      <c r="K22" s="166"/>
      <c r="L22" s="17"/>
      <c r="M22" s="37"/>
      <c r="N22" s="86"/>
      <c r="O22" s="17"/>
    </row>
    <row r="23" spans="1:15" ht="18.75" x14ac:dyDescent="0.25">
      <c r="A23" s="24"/>
      <c r="B23" s="14"/>
      <c r="C23" s="9">
        <f>IF(ISBLANK(A23),D21+IF(E22=Lijsten!$B$104,15/24/60,0),A23)</f>
        <v>0.34375</v>
      </c>
      <c r="D23" s="10">
        <f>C23+M23*VLOOKUP(E23,ParametersB,2,FALSE)+H23*(VLOOKUP(E23,ParametersB,IF(G23=Lijsten!B$108,3,4),FALSE)+VLOOKUP(E23,ParametersB,5,FALSE))</f>
        <v>0.34375</v>
      </c>
      <c r="E23" s="25" t="s">
        <v>668</v>
      </c>
      <c r="F23" s="25"/>
      <c r="G23" s="25" t="s">
        <v>175</v>
      </c>
      <c r="H23" s="99">
        <f>K23</f>
        <v>0</v>
      </c>
      <c r="I23" s="36"/>
      <c r="J23" s="16"/>
      <c r="K23" s="18">
        <f>COUNTIF(Entries,$E23)</f>
        <v>0</v>
      </c>
      <c r="L23" s="16"/>
      <c r="M23" s="18">
        <f>IF(ISBLANK(N23),_xlfn.CEILING.PRECISE(H23/VLOOKUP(E23,ParametersB,6,FALSE)),N23)</f>
        <v>0</v>
      </c>
      <c r="N23" s="87"/>
      <c r="O23" s="16"/>
    </row>
    <row r="24" spans="1:15" ht="18.75" x14ac:dyDescent="0.25">
      <c r="A24" s="16"/>
      <c r="B24" s="14"/>
      <c r="C24" s="11"/>
      <c r="D24" s="12"/>
      <c r="E24" s="95" t="s">
        <v>41</v>
      </c>
      <c r="F24" s="95"/>
      <c r="G24" s="13"/>
      <c r="H24" s="38"/>
      <c r="I24" s="37"/>
      <c r="J24" s="17"/>
      <c r="K24" s="166"/>
      <c r="L24" s="17"/>
      <c r="M24" s="37"/>
      <c r="N24" s="86"/>
      <c r="O24" s="17"/>
    </row>
    <row r="25" spans="1:15" ht="18.75" x14ac:dyDescent="0.25">
      <c r="A25" s="24"/>
      <c r="B25" s="14"/>
      <c r="C25" s="9">
        <f>IF(ISBLANK(A25),D23+IF(E24=Lijsten!$B$104,15/24/60,0),A25)</f>
        <v>0.34375</v>
      </c>
      <c r="D25" s="10">
        <f>C25+M25*VLOOKUP(E25,ParametersB,2,FALSE)+H25*(VLOOKUP(E25,ParametersB,IF(G25=Lijsten!B$108,3,4),FALSE)+VLOOKUP(E25,ParametersB,5,FALSE))</f>
        <v>0.34375</v>
      </c>
      <c r="E25" s="25" t="s">
        <v>678</v>
      </c>
      <c r="F25" s="25"/>
      <c r="G25" s="25" t="s">
        <v>175</v>
      </c>
      <c r="H25" s="99">
        <f>K25</f>
        <v>0</v>
      </c>
      <c r="I25" s="36"/>
      <c r="J25" s="16"/>
      <c r="K25" s="18">
        <f>COUNTIF(Entries,$E25)</f>
        <v>0</v>
      </c>
      <c r="L25" s="16"/>
      <c r="M25" s="18">
        <f>IF(ISBLANK(N25),_xlfn.CEILING.PRECISE(H25/VLOOKUP(E25,ParametersB,6,FALSE)),N25)</f>
        <v>0</v>
      </c>
      <c r="N25" s="87"/>
      <c r="O25" s="16"/>
    </row>
    <row r="26" spans="1:15" ht="18.75" x14ac:dyDescent="0.25">
      <c r="A26" s="16"/>
      <c r="B26" s="14"/>
      <c r="C26" s="11"/>
      <c r="D26" s="12"/>
      <c r="E26" s="95" t="s">
        <v>41</v>
      </c>
      <c r="F26" s="95"/>
      <c r="G26" s="13"/>
      <c r="H26" s="38"/>
      <c r="I26" s="37"/>
      <c r="J26" s="17"/>
      <c r="K26" s="166"/>
      <c r="L26" s="17"/>
      <c r="M26" s="37"/>
      <c r="N26" s="86"/>
      <c r="O26" s="17"/>
    </row>
    <row r="27" spans="1:15" ht="18.75" x14ac:dyDescent="0.25">
      <c r="A27" s="24"/>
      <c r="B27" s="14"/>
      <c r="C27" s="9">
        <f>IF(ISBLANK(A27),D25+IF(E26=Lijsten!$B$104,15/24/60,0),A27)</f>
        <v>0.34375</v>
      </c>
      <c r="D27" s="10">
        <f>C27+M27*VLOOKUP(E27,ParametersB,2,FALSE)+H27*(VLOOKUP(E27,ParametersB,IF(G27=Lijsten!B$108,3,4),FALSE)+VLOOKUP(E27,ParametersB,5,FALSE))</f>
        <v>0.34375</v>
      </c>
      <c r="E27" s="25" t="s">
        <v>660</v>
      </c>
      <c r="F27" s="25"/>
      <c r="G27" s="25" t="s">
        <v>175</v>
      </c>
      <c r="H27" s="99">
        <f>K27</f>
        <v>0</v>
      </c>
      <c r="I27" s="36"/>
      <c r="J27" s="16"/>
      <c r="K27" s="18">
        <f>COUNTIF(Entries,$E27)</f>
        <v>0</v>
      </c>
      <c r="L27" s="16"/>
      <c r="M27" s="18">
        <f>IF(ISBLANK(N27),_xlfn.CEILING.PRECISE(H27/VLOOKUP(E27,ParametersB,6,FALSE)),N27)</f>
        <v>0</v>
      </c>
      <c r="N27" s="87"/>
      <c r="O27" s="16"/>
    </row>
    <row r="28" spans="1:15" ht="18.75" x14ac:dyDescent="0.25">
      <c r="A28" s="16"/>
      <c r="B28" s="14"/>
      <c r="C28" s="11"/>
      <c r="D28" s="12"/>
      <c r="E28" s="95" t="s">
        <v>41</v>
      </c>
      <c r="F28" s="95"/>
      <c r="G28" s="13"/>
      <c r="H28" s="38"/>
      <c r="I28" s="37"/>
      <c r="J28" s="17"/>
      <c r="K28" s="166"/>
      <c r="L28" s="17"/>
      <c r="M28" s="37"/>
      <c r="N28" s="86"/>
      <c r="O28" s="17"/>
    </row>
    <row r="29" spans="1:15" ht="18.75" x14ac:dyDescent="0.25">
      <c r="A29" s="24"/>
      <c r="B29" s="14"/>
      <c r="C29" s="9">
        <f>IF(ISBLANK(A29),D27+IF(E28=Lijsten!$B$104,15/24/60,0),A29)</f>
        <v>0.34375</v>
      </c>
      <c r="D29" s="10">
        <f>C29+M29*VLOOKUP(E29,ParametersB,2,FALSE)+H29*(VLOOKUP(E29,ParametersB,IF(G29=Lijsten!B$108,3,4),FALSE)+VLOOKUP(E29,ParametersB,5,FALSE))</f>
        <v>0.34375</v>
      </c>
      <c r="E29" s="25" t="s">
        <v>666</v>
      </c>
      <c r="F29" s="25"/>
      <c r="G29" s="25" t="s">
        <v>175</v>
      </c>
      <c r="H29" s="99">
        <f>K29</f>
        <v>0</v>
      </c>
      <c r="I29" s="36"/>
      <c r="J29" s="16"/>
      <c r="K29" s="18">
        <f>COUNTIF(Entries,$E29)</f>
        <v>0</v>
      </c>
      <c r="L29" s="16"/>
      <c r="M29" s="18">
        <f>IF(ISBLANK(N29),_xlfn.CEILING.PRECISE(H29/VLOOKUP(E29,ParametersB,6,FALSE)),N29)</f>
        <v>0</v>
      </c>
      <c r="N29" s="87"/>
      <c r="O29" s="16"/>
    </row>
    <row r="30" spans="1:15" ht="18.75" x14ac:dyDescent="0.25">
      <c r="A30" s="16"/>
      <c r="B30" s="14"/>
      <c r="C30" s="11"/>
      <c r="D30" s="12"/>
      <c r="E30" s="95" t="s">
        <v>40</v>
      </c>
      <c r="F30" s="95"/>
      <c r="G30" s="230"/>
      <c r="H30" s="38"/>
      <c r="I30" s="37"/>
      <c r="J30" s="17"/>
      <c r="K30" s="166"/>
      <c r="L30" s="17"/>
      <c r="M30" s="37"/>
      <c r="N30" s="86"/>
      <c r="O30" s="17"/>
    </row>
    <row r="31" spans="1:15" ht="18.75" x14ac:dyDescent="0.25">
      <c r="A31" s="24"/>
      <c r="B31" s="14"/>
      <c r="C31" s="9">
        <f>IF(ISBLANK(A31),D29+IF(E30=Lijsten!$B$104,15/24/60,0),A31)</f>
        <v>0.35416666666666669</v>
      </c>
      <c r="D31" s="10">
        <f>C31+M31*VLOOKUP(E31,ParametersB,2,FALSE)+H31*(VLOOKUP(E31,ParametersB,IF(G31=Lijsten!B$108,3,4),FALSE)+VLOOKUP(E31,ParametersB,5,FALSE))</f>
        <v>0.35416666666666669</v>
      </c>
      <c r="E31" s="25" t="s">
        <v>41</v>
      </c>
      <c r="F31" s="25"/>
      <c r="G31" s="25" t="s">
        <v>175</v>
      </c>
      <c r="H31" s="99">
        <f>K31</f>
        <v>0</v>
      </c>
      <c r="I31" s="36"/>
      <c r="J31" s="16"/>
      <c r="K31" s="18">
        <f>COUNTIF(Entries,$E31)</f>
        <v>0</v>
      </c>
      <c r="L31" s="16"/>
      <c r="M31" s="18">
        <f>IF(ISBLANK(N31),_xlfn.CEILING.PRECISE(H31/VLOOKUP(E31,ParametersB,6,FALSE)),N31)</f>
        <v>0</v>
      </c>
      <c r="N31" s="87"/>
      <c r="O31" s="16"/>
    </row>
    <row r="32" spans="1:15" ht="18.75" x14ac:dyDescent="0.25">
      <c r="A32" s="16"/>
      <c r="B32" s="14"/>
      <c r="C32" s="11"/>
      <c r="D32" s="12"/>
      <c r="E32" s="95" t="s">
        <v>41</v>
      </c>
      <c r="F32" s="95"/>
      <c r="G32" s="13"/>
      <c r="H32" s="38"/>
      <c r="I32" s="37"/>
      <c r="J32" s="17"/>
      <c r="K32" s="166"/>
      <c r="L32" s="17"/>
      <c r="M32" s="37"/>
      <c r="N32" s="86"/>
      <c r="O32" s="17"/>
    </row>
    <row r="33" spans="1:15" ht="18.75" x14ac:dyDescent="0.25">
      <c r="A33" s="24"/>
      <c r="B33" s="14"/>
      <c r="C33" s="9">
        <f>IF(ISBLANK(A33),D31+IF(E32=Lijsten!$B$104,15/24/60,0),A33)</f>
        <v>0.35416666666666669</v>
      </c>
      <c r="D33" s="10">
        <f>C33+M33*VLOOKUP(E33,ParametersB,2,FALSE)+H33*(VLOOKUP(E33,ParametersB,IF(G33=Lijsten!B$108,3,4),FALSE)+VLOOKUP(E33,ParametersB,5,FALSE))</f>
        <v>0.35416666666666669</v>
      </c>
      <c r="E33" s="25" t="s">
        <v>662</v>
      </c>
      <c r="F33" s="25"/>
      <c r="G33" s="25" t="s">
        <v>175</v>
      </c>
      <c r="H33" s="99">
        <f>K33</f>
        <v>0</v>
      </c>
      <c r="I33" s="36"/>
      <c r="J33" s="16"/>
      <c r="K33" s="18">
        <f>COUNTIF(Entries,$E33)</f>
        <v>0</v>
      </c>
      <c r="L33" s="16"/>
      <c r="M33" s="18">
        <f>IF(ISBLANK(N33),_xlfn.CEILING.PRECISE(H33/VLOOKUP(E33,ParametersB,6,FALSE)),N33)</f>
        <v>0</v>
      </c>
      <c r="N33" s="87"/>
      <c r="O33" s="16"/>
    </row>
    <row r="34" spans="1:15" ht="18.75" x14ac:dyDescent="0.25">
      <c r="A34" s="16"/>
      <c r="B34" s="14"/>
      <c r="C34" s="11"/>
      <c r="D34" s="12"/>
      <c r="E34" s="95" t="s">
        <v>41</v>
      </c>
      <c r="F34" s="95"/>
      <c r="G34" s="13"/>
      <c r="H34" s="38"/>
      <c r="I34" s="37"/>
      <c r="J34" s="17"/>
      <c r="K34" s="166"/>
      <c r="L34" s="17"/>
      <c r="M34" s="37"/>
      <c r="N34" s="86"/>
      <c r="O34" s="17"/>
    </row>
    <row r="35" spans="1:15" ht="18.75" x14ac:dyDescent="0.25">
      <c r="A35" s="24"/>
      <c r="B35" s="14"/>
      <c r="C35" s="9">
        <f>IF(ISBLANK(A35),D33+IF(E34=Lijsten!$B$104,15/24/60,0),A35)</f>
        <v>0.35416666666666669</v>
      </c>
      <c r="D35" s="10">
        <f>C35+M35*VLOOKUP(E35,ParametersB,2,FALSE)+H35*(VLOOKUP(E35,ParametersB,IF(G35=Lijsten!B$108,3,4),FALSE)+VLOOKUP(E35,ParametersB,5,FALSE))</f>
        <v>0.35416666666666669</v>
      </c>
      <c r="E35" s="229" t="s">
        <v>179</v>
      </c>
      <c r="F35" s="25"/>
      <c r="G35" s="25" t="s">
        <v>175</v>
      </c>
      <c r="H35" s="18">
        <f>K35</f>
        <v>0</v>
      </c>
      <c r="I35" s="36"/>
      <c r="J35" s="16"/>
      <c r="K35" s="18">
        <f>COUNTIF(Entries,$E35)</f>
        <v>0</v>
      </c>
      <c r="L35" s="16"/>
      <c r="M35" s="18">
        <f>IF(ISBLANK(N35),_xlfn.CEILING.PRECISE(H35/VLOOKUP(E35,ParametersB,6,FALSE)),N35)</f>
        <v>4</v>
      </c>
      <c r="N35" s="87">
        <v>4</v>
      </c>
      <c r="O35" s="16"/>
    </row>
    <row r="36" spans="1:15" ht="18.75" x14ac:dyDescent="0.25">
      <c r="A36" s="16"/>
      <c r="B36" s="14"/>
      <c r="C36" s="11"/>
      <c r="D36" s="12"/>
      <c r="E36" s="95" t="s">
        <v>41</v>
      </c>
      <c r="F36" s="95"/>
      <c r="G36" s="13"/>
      <c r="H36" s="38"/>
      <c r="I36" s="37"/>
      <c r="J36" s="17"/>
      <c r="K36" s="166"/>
      <c r="L36" s="17"/>
      <c r="M36" s="37"/>
      <c r="N36" s="86"/>
      <c r="O36" s="17"/>
    </row>
    <row r="37" spans="1:15" ht="18.75" x14ac:dyDescent="0.25">
      <c r="A37" s="24"/>
      <c r="B37" s="14"/>
      <c r="C37" s="9">
        <f>IF(ISBLANK(A37),D35+IF(E36=Lijsten!$B$104,15/24/60,0),A37)</f>
        <v>0.35416666666666669</v>
      </c>
      <c r="D37" s="10">
        <f>C37+M37*VLOOKUP(E37,ParametersB,2,FALSE)+H37*(VLOOKUP(E37,ParametersB,IF(G37=Lijsten!B$108,3,4),FALSE)+VLOOKUP(E37,ParametersB,5,FALSE))</f>
        <v>0.35416666666666669</v>
      </c>
      <c r="E37" s="25" t="s">
        <v>41</v>
      </c>
      <c r="F37" s="25"/>
      <c r="G37" s="25" t="s">
        <v>175</v>
      </c>
      <c r="H37" s="18">
        <f>K37</f>
        <v>0</v>
      </c>
      <c r="I37" s="36"/>
      <c r="J37" s="16"/>
      <c r="K37" s="18">
        <f>COUNTIF(Entries,$E37)</f>
        <v>0</v>
      </c>
      <c r="L37" s="16"/>
      <c r="M37" s="18">
        <f>IF(ISBLANK(N37),_xlfn.CEILING.PRECISE(H37/VLOOKUP(E37,ParametersB,6,FALSE)),N37)</f>
        <v>0</v>
      </c>
      <c r="N37" s="87">
        <v>0</v>
      </c>
      <c r="O37" s="16"/>
    </row>
    <row r="38" spans="1:15" ht="18.75" x14ac:dyDescent="0.25">
      <c r="A38" s="16"/>
      <c r="B38" s="14"/>
      <c r="C38" s="11"/>
      <c r="D38" s="12"/>
      <c r="E38" s="95" t="s">
        <v>41</v>
      </c>
      <c r="F38" s="95"/>
      <c r="G38" s="13"/>
      <c r="H38" s="38"/>
      <c r="I38" s="37"/>
      <c r="J38" s="17"/>
      <c r="K38" s="166"/>
      <c r="L38" s="17"/>
      <c r="M38" s="37"/>
      <c r="N38" s="86"/>
      <c r="O38" s="17"/>
    </row>
    <row r="39" spans="1:15" ht="18.75" x14ac:dyDescent="0.25">
      <c r="A39" s="24"/>
      <c r="B39" s="14"/>
      <c r="C39" s="9">
        <f>IF(ISBLANK(A39),D37+IF(E38=Lijsten!$B$104,15/24/60,0),A39)</f>
        <v>0.35416666666666669</v>
      </c>
      <c r="D39" s="10">
        <f>C39+M39*VLOOKUP(E39,ParametersB,2,FALSE)+H39*(VLOOKUP(E39,ParametersB,IF(G39=Lijsten!B$108,3,4),FALSE)+VLOOKUP(E39,ParametersB,5,FALSE))</f>
        <v>0.35416666666666669</v>
      </c>
      <c r="E39" s="25" t="s">
        <v>665</v>
      </c>
      <c r="F39" s="25"/>
      <c r="G39" s="25" t="s">
        <v>175</v>
      </c>
      <c r="H39" s="99">
        <f>K39</f>
        <v>0</v>
      </c>
      <c r="I39" s="36"/>
      <c r="J39" s="16"/>
      <c r="K39" s="18">
        <f>COUNTIF(Entries,$E39)</f>
        <v>0</v>
      </c>
      <c r="L39" s="16"/>
      <c r="M39" s="18">
        <f>IF(ISBLANK(N39),_xlfn.CEILING.PRECISE(H39/VLOOKUP(E39,ParametersB,6,FALSE)),N39)</f>
        <v>0</v>
      </c>
      <c r="N39" s="87"/>
      <c r="O39" s="16"/>
    </row>
    <row r="40" spans="1:15" ht="18.75" x14ac:dyDescent="0.25">
      <c r="A40" s="16"/>
      <c r="B40" s="14"/>
      <c r="C40" s="11"/>
      <c r="D40" s="12"/>
      <c r="E40" s="95" t="s">
        <v>41</v>
      </c>
      <c r="F40" s="95"/>
      <c r="G40" s="13"/>
      <c r="H40" s="38"/>
      <c r="I40" s="37"/>
      <c r="J40" s="17"/>
      <c r="K40" s="166"/>
      <c r="L40" s="17"/>
      <c r="M40" s="37"/>
      <c r="N40" s="86"/>
      <c r="O40" s="17"/>
    </row>
    <row r="41" spans="1:15" ht="18.75" x14ac:dyDescent="0.25">
      <c r="A41" s="24"/>
      <c r="B41" s="14"/>
      <c r="C41" s="9">
        <f>IF(ISBLANK(A41),D39+IF(E40=Lijsten!$B$104,15/24/60,0),A41)</f>
        <v>0.35416666666666669</v>
      </c>
      <c r="D41" s="10">
        <f>C41+M41*VLOOKUP(E41,ParametersB,2,FALSE)+H41*(VLOOKUP(E41,ParametersB,IF(G41=Lijsten!B$108,3,4),FALSE)+VLOOKUP(E41,ParametersB,5,FALSE))</f>
        <v>0.35416666666666669</v>
      </c>
      <c r="E41" s="25" t="s">
        <v>664</v>
      </c>
      <c r="F41" s="25"/>
      <c r="G41" s="25" t="s">
        <v>175</v>
      </c>
      <c r="H41" s="99">
        <f>K41</f>
        <v>0</v>
      </c>
      <c r="I41" s="36"/>
      <c r="J41" s="16"/>
      <c r="K41" s="18">
        <f>COUNTIF(Entries,$E41)</f>
        <v>0</v>
      </c>
      <c r="L41" s="16"/>
      <c r="M41" s="18">
        <f>IF(ISBLANK(N41),_xlfn.CEILING.PRECISE(H41/VLOOKUP(E41,ParametersB,6,FALSE)),N41)</f>
        <v>0</v>
      </c>
      <c r="N41" s="87"/>
      <c r="O41" s="16"/>
    </row>
    <row r="42" spans="1:15" ht="18.75" x14ac:dyDescent="0.25">
      <c r="A42" s="16"/>
      <c r="B42" s="14"/>
      <c r="C42" s="11"/>
      <c r="D42" s="12"/>
      <c r="E42" s="95" t="s">
        <v>40</v>
      </c>
      <c r="F42" s="95"/>
      <c r="G42" s="13"/>
      <c r="H42" s="38"/>
      <c r="I42" s="37"/>
      <c r="J42" s="17"/>
      <c r="K42" s="166"/>
      <c r="L42" s="17"/>
      <c r="M42" s="37"/>
      <c r="N42" s="86"/>
      <c r="O42" s="17"/>
    </row>
    <row r="43" spans="1:15" ht="18.75" x14ac:dyDescent="0.25">
      <c r="A43" s="24"/>
      <c r="B43" s="14"/>
      <c r="C43" s="9">
        <f>IF(ISBLANK(A43),D41+IF(E42=Lijsten!$B$104,15/24/60,0),A43)</f>
        <v>0.36458333333333337</v>
      </c>
      <c r="D43" s="10">
        <f>C43+M43*VLOOKUP(E43,ParametersB,2,FALSE)+H43*(VLOOKUP(E43,ParametersB,IF(G43=Lijsten!B$108,3,4),FALSE)+VLOOKUP(E43,ParametersB,5,FALSE))</f>
        <v>0.36458333333333337</v>
      </c>
      <c r="E43" s="25" t="s">
        <v>671</v>
      </c>
      <c r="F43" s="25"/>
      <c r="G43" s="25" t="s">
        <v>175</v>
      </c>
      <c r="H43" s="99">
        <f>K43</f>
        <v>0</v>
      </c>
      <c r="I43" s="36"/>
      <c r="J43" s="16"/>
      <c r="K43" s="18">
        <f>COUNTIF(Entries,$E43)</f>
        <v>0</v>
      </c>
      <c r="L43" s="16"/>
      <c r="M43" s="18">
        <f>IF(ISBLANK(N43),_xlfn.CEILING.PRECISE(H43/VLOOKUP(E43,ParametersB,6,FALSE)),N43)</f>
        <v>0</v>
      </c>
      <c r="N43" s="87"/>
      <c r="O43" s="16"/>
    </row>
    <row r="44" spans="1:15" ht="18.75" x14ac:dyDescent="0.25">
      <c r="A44" s="16"/>
      <c r="B44" s="14"/>
      <c r="C44" s="11"/>
      <c r="D44" s="12"/>
      <c r="E44" s="95" t="s">
        <v>41</v>
      </c>
      <c r="F44" s="95"/>
      <c r="G44" s="13"/>
      <c r="H44" s="38"/>
      <c r="I44" s="37"/>
      <c r="J44" s="17"/>
      <c r="K44" s="166"/>
      <c r="L44" s="17"/>
      <c r="M44" s="37"/>
      <c r="N44" s="86"/>
      <c r="O44" s="17"/>
    </row>
    <row r="45" spans="1:15" ht="18.75" x14ac:dyDescent="0.25">
      <c r="A45" s="24"/>
      <c r="B45" s="14"/>
      <c r="C45" s="9">
        <f>IF(ISBLANK(A45),D43+IF(E44=Lijsten!$B$104,15/24/60,0),A45)</f>
        <v>0.36458333333333337</v>
      </c>
      <c r="D45" s="10">
        <f>C45+M45*VLOOKUP(E45,ParametersB,2,FALSE)+H45*(VLOOKUP(E45,ParametersB,IF(G45=Lijsten!B$108,3,4),FALSE)+VLOOKUP(E45,ParametersB,5,FALSE))</f>
        <v>0.36458333333333337</v>
      </c>
      <c r="E45" s="25" t="s">
        <v>659</v>
      </c>
      <c r="F45" s="25"/>
      <c r="G45" s="25" t="s">
        <v>175</v>
      </c>
      <c r="H45" s="99">
        <f>K45</f>
        <v>0</v>
      </c>
      <c r="I45" s="36"/>
      <c r="J45" s="16"/>
      <c r="K45" s="18">
        <f>COUNTIF(Entries,$E45)</f>
        <v>0</v>
      </c>
      <c r="L45" s="16"/>
      <c r="M45" s="18">
        <f>IF(ISBLANK(N45),_xlfn.CEILING.PRECISE(H45/VLOOKUP(E45,ParametersB,6,FALSE)),N45)</f>
        <v>0</v>
      </c>
      <c r="N45" s="87"/>
      <c r="O45" s="16"/>
    </row>
    <row r="46" spans="1:15" ht="18.75" x14ac:dyDescent="0.25">
      <c r="A46" s="16"/>
      <c r="B46" s="14"/>
      <c r="C46" s="11"/>
      <c r="D46" s="12"/>
      <c r="E46" s="95" t="s">
        <v>40</v>
      </c>
      <c r="F46" s="95"/>
      <c r="G46" s="13"/>
      <c r="H46" s="38"/>
      <c r="I46" s="37"/>
      <c r="J46" s="17"/>
      <c r="K46" s="166"/>
      <c r="L46" s="17"/>
      <c r="M46" s="37"/>
      <c r="N46" s="86"/>
      <c r="O46" s="17"/>
    </row>
    <row r="47" spans="1:15" ht="18.75" x14ac:dyDescent="0.25">
      <c r="A47" s="24"/>
      <c r="B47" s="14"/>
      <c r="C47" s="9">
        <f>IF(ISBLANK(A47),D45+IF(E46=Lijsten!$B$104,15/24/60,0),A47)</f>
        <v>0.37500000000000006</v>
      </c>
      <c r="D47" s="10">
        <f>C47+M47*VLOOKUP(E47,ParametersB,2,FALSE)+H47*(VLOOKUP(E47,ParametersB,IF(G47=Lijsten!B$108,3,4),FALSE)+VLOOKUP(E47,ParametersB,5,FALSE))</f>
        <v>0.37500000000000006</v>
      </c>
      <c r="E47" s="25" t="s">
        <v>659</v>
      </c>
      <c r="F47" s="25"/>
      <c r="G47" s="25" t="s">
        <v>175</v>
      </c>
      <c r="H47" s="18">
        <f>K47-H45</f>
        <v>0</v>
      </c>
      <c r="I47" s="36"/>
      <c r="J47" s="16"/>
      <c r="K47" s="18">
        <f>COUNTIF(Entries,$E47)</f>
        <v>0</v>
      </c>
      <c r="L47" s="16"/>
      <c r="M47" s="18">
        <f>IF(ISBLANK(N47),_xlfn.CEILING.PRECISE(H47/VLOOKUP(E47,ParametersB,6,FALSE)),N47)</f>
        <v>0</v>
      </c>
      <c r="N47" s="87"/>
      <c r="O47" s="16"/>
    </row>
    <row r="48" spans="1:15" ht="18.75" x14ac:dyDescent="0.25">
      <c r="A48" s="16"/>
      <c r="B48" s="14"/>
      <c r="C48" s="11"/>
      <c r="D48" s="12"/>
      <c r="E48" s="95" t="s">
        <v>40</v>
      </c>
      <c r="F48" s="95"/>
      <c r="G48" s="230"/>
      <c r="H48" s="38"/>
      <c r="I48" s="37"/>
      <c r="J48" s="17"/>
      <c r="K48" s="166"/>
      <c r="L48" s="17"/>
      <c r="M48" s="37"/>
      <c r="N48" s="86"/>
      <c r="O48" s="17"/>
    </row>
    <row r="49" spans="1:15" ht="18.75" x14ac:dyDescent="0.25">
      <c r="A49" s="24"/>
      <c r="B49" s="14"/>
      <c r="C49" s="9">
        <f>IF(ISBLANK(A49),D47+IF(E48=Lijsten!$B$104,15/24/60,0),A49)</f>
        <v>0.38541666666666674</v>
      </c>
      <c r="D49" s="10">
        <f>C49+M49*VLOOKUP(E49,ParametersB,2,FALSE)+H49*(VLOOKUP(E49,ParametersB,IF(G49=Lijsten!B$108,3,4),FALSE)+VLOOKUP(E49,ParametersB,5,FALSE))</f>
        <v>0.38541666666666674</v>
      </c>
      <c r="E49" s="25" t="s">
        <v>420</v>
      </c>
      <c r="F49" s="25"/>
      <c r="G49" s="25" t="s">
        <v>175</v>
      </c>
      <c r="H49" s="99">
        <f>K49</f>
        <v>0</v>
      </c>
      <c r="I49" s="36"/>
      <c r="J49" s="16"/>
      <c r="K49" s="18">
        <f>COUNTIF(Entries,$E49)</f>
        <v>0</v>
      </c>
      <c r="L49" s="16"/>
      <c r="M49" s="18">
        <f>IF(ISBLANK(N49),_xlfn.CEILING.PRECISE(H49/VLOOKUP(E49,ParametersB,6,FALSE)),N49)</f>
        <v>0</v>
      </c>
      <c r="N49" s="87"/>
      <c r="O49" s="16"/>
    </row>
    <row r="50" spans="1:15" ht="18.75" x14ac:dyDescent="0.25">
      <c r="A50" s="16"/>
      <c r="B50" s="14"/>
      <c r="C50" s="11"/>
      <c r="D50" s="12"/>
      <c r="E50" s="95" t="s">
        <v>41</v>
      </c>
      <c r="F50" s="95"/>
      <c r="G50" s="13"/>
      <c r="H50" s="38"/>
      <c r="I50" s="37"/>
      <c r="J50" s="17"/>
      <c r="K50" s="166"/>
      <c r="L50" s="17"/>
      <c r="M50" s="37"/>
      <c r="N50" s="86"/>
      <c r="O50" s="17"/>
    </row>
    <row r="51" spans="1:15" ht="18.75" x14ac:dyDescent="0.25">
      <c r="A51" s="24"/>
      <c r="B51" s="14"/>
      <c r="C51" s="9">
        <f>IF(ISBLANK(A51),D49+IF(E50=Lijsten!$B$104,15/24/60,0),A51)</f>
        <v>0.38541666666666674</v>
      </c>
      <c r="D51" s="10">
        <f>C51+M51*VLOOKUP(E51,ParametersB,2,FALSE)+H51*(VLOOKUP(E51,ParametersB,IF(G51=Lijsten!B$108,3,4),FALSE)+VLOOKUP(E51,ParametersB,5,FALSE))</f>
        <v>0.38541666666666674</v>
      </c>
      <c r="E51" s="25" t="s">
        <v>661</v>
      </c>
      <c r="F51" s="25"/>
      <c r="G51" s="25" t="s">
        <v>175</v>
      </c>
      <c r="H51" s="99">
        <f>K51</f>
        <v>0</v>
      </c>
      <c r="I51" s="36"/>
      <c r="J51" s="16"/>
      <c r="K51" s="18">
        <f>COUNTIF(Entries,$E51)</f>
        <v>0</v>
      </c>
      <c r="L51" s="16"/>
      <c r="M51" s="18">
        <f>IF(ISBLANK(N51),_xlfn.CEILING.PRECISE(H51/VLOOKUP(E51,ParametersB,6,FALSE)),N51)</f>
        <v>0</v>
      </c>
      <c r="N51" s="87"/>
      <c r="O51" s="16"/>
    </row>
    <row r="52" spans="1:15" ht="18.75" x14ac:dyDescent="0.25">
      <c r="A52" s="16"/>
      <c r="B52" s="14"/>
      <c r="C52" s="11"/>
      <c r="D52" s="12"/>
      <c r="E52" s="95" t="s">
        <v>41</v>
      </c>
      <c r="F52" s="95"/>
      <c r="G52" s="13"/>
      <c r="H52" s="38"/>
      <c r="I52" s="37"/>
      <c r="J52" s="17"/>
      <c r="K52" s="166"/>
      <c r="L52" s="17"/>
      <c r="M52" s="37"/>
      <c r="N52" s="86"/>
      <c r="O52" s="17"/>
    </row>
    <row r="53" spans="1:15" ht="18.75" x14ac:dyDescent="0.25">
      <c r="A53" s="24"/>
      <c r="B53" s="14"/>
      <c r="C53" s="9">
        <f>IF(ISBLANK(A53),D51+IF(E52=Lijsten!$B$104,15/24/60,0),A53)</f>
        <v>0.38541666666666674</v>
      </c>
      <c r="D53" s="10">
        <f>C53+M53*VLOOKUP(E53,ParametersB,2,FALSE)+H53*(VLOOKUP(E53,ParametersB,IF(G53=Lijsten!B$108,3,4),FALSE)+VLOOKUP(E53,ParametersB,5,FALSE))</f>
        <v>0.38541666666666674</v>
      </c>
      <c r="E53" s="25" t="s">
        <v>676</v>
      </c>
      <c r="F53" s="25"/>
      <c r="G53" s="25" t="s">
        <v>175</v>
      </c>
      <c r="H53" s="99">
        <f>K53</f>
        <v>0</v>
      </c>
      <c r="I53" s="36"/>
      <c r="J53" s="16"/>
      <c r="K53" s="18">
        <f>COUNTIF(Entries,$E53)</f>
        <v>0</v>
      </c>
      <c r="L53" s="16"/>
      <c r="M53" s="18">
        <f>IF(ISBLANK(N53),_xlfn.CEILING.PRECISE(H53/VLOOKUP(E53,ParametersB,6,FALSE)),N53)</f>
        <v>0</v>
      </c>
      <c r="N53" s="87"/>
      <c r="O53" s="16"/>
    </row>
    <row r="54" spans="1:15" ht="18.75" x14ac:dyDescent="0.25">
      <c r="A54" s="16"/>
      <c r="B54" s="14"/>
      <c r="C54" s="11"/>
      <c r="D54" s="12"/>
      <c r="E54" s="95" t="s">
        <v>41</v>
      </c>
      <c r="F54" s="95"/>
      <c r="G54" s="13"/>
      <c r="H54" s="38"/>
      <c r="I54" s="37"/>
      <c r="J54" s="17"/>
      <c r="K54" s="166"/>
      <c r="L54" s="17"/>
      <c r="M54" s="37"/>
      <c r="N54" s="86"/>
      <c r="O54" s="17"/>
    </row>
    <row r="55" spans="1:15" ht="18.75" x14ac:dyDescent="0.25">
      <c r="A55" s="24"/>
      <c r="B55" s="14"/>
      <c r="C55" s="9">
        <f>IF(ISBLANK(A55),D53+IF(E54=Lijsten!$B$104,15/24/60,0),A55)</f>
        <v>0.38541666666666674</v>
      </c>
      <c r="D55" s="10">
        <f>C55+M55*VLOOKUP(E55,ParametersB,2,FALSE)+H55*(VLOOKUP(E55,ParametersB,IF(G55=Lijsten!B$108,3,4),FALSE)+VLOOKUP(E55,ParametersB,5,FALSE))</f>
        <v>0.38541666666666674</v>
      </c>
      <c r="E55" s="25" t="s">
        <v>41</v>
      </c>
      <c r="F55" s="25"/>
      <c r="G55" s="25" t="s">
        <v>175</v>
      </c>
      <c r="H55" s="99">
        <f>K55</f>
        <v>0</v>
      </c>
      <c r="I55" s="36"/>
      <c r="J55" s="16"/>
      <c r="K55" s="18">
        <f>COUNTIF(Entries,$E55)</f>
        <v>0</v>
      </c>
      <c r="L55" s="16"/>
      <c r="M55" s="18">
        <f>IF(ISBLANK(N55),_xlfn.CEILING.PRECISE(H55/VLOOKUP(E55,ParametersB,6,FALSE)),N55)</f>
        <v>0</v>
      </c>
      <c r="N55" s="87"/>
      <c r="O55" s="16"/>
    </row>
    <row r="56" spans="1:15" ht="18.75" x14ac:dyDescent="0.25">
      <c r="A56" s="16"/>
      <c r="B56" s="14"/>
      <c r="C56" s="11"/>
      <c r="D56" s="12"/>
      <c r="E56" s="95" t="s">
        <v>41</v>
      </c>
      <c r="F56" s="95"/>
      <c r="G56" s="13"/>
      <c r="H56" s="38"/>
      <c r="I56" s="37"/>
      <c r="J56" s="17"/>
      <c r="K56" s="166"/>
      <c r="L56" s="17"/>
      <c r="M56" s="37"/>
      <c r="N56" s="86"/>
      <c r="O56" s="17"/>
    </row>
    <row r="57" spans="1:15" ht="18.75" x14ac:dyDescent="0.25">
      <c r="A57" s="24"/>
      <c r="B57" s="14"/>
      <c r="C57" s="9">
        <f>IF(ISBLANK(A57),D55+IF(E56=Lijsten!$B$104,15/24/60,0),A57)</f>
        <v>0.38541666666666674</v>
      </c>
      <c r="D57" s="10">
        <f>C57+M57*VLOOKUP(E57,ParametersB,2,FALSE)+H57*(VLOOKUP(E57,ParametersB,IF(G57=Lijsten!B$108,3,4),FALSE)+VLOOKUP(E57,ParametersB,5,FALSE))</f>
        <v>0.38541666666666674</v>
      </c>
      <c r="E57" s="25" t="s">
        <v>41</v>
      </c>
      <c r="F57" s="25"/>
      <c r="G57" s="25" t="s">
        <v>175</v>
      </c>
      <c r="H57" s="99">
        <f>K57</f>
        <v>0</v>
      </c>
      <c r="I57" s="36"/>
      <c r="J57" s="16"/>
      <c r="K57" s="18">
        <f>COUNTIF(Entries,$E57)</f>
        <v>0</v>
      </c>
      <c r="L57" s="16"/>
      <c r="M57" s="18">
        <f>IF(ISBLANK(N57),_xlfn.CEILING.PRECISE(H57/VLOOKUP(E57,ParametersB,6,FALSE)),N57)</f>
        <v>0</v>
      </c>
      <c r="N57" s="87"/>
      <c r="O57" s="16"/>
    </row>
    <row r="58" spans="1:15" ht="18.75" x14ac:dyDescent="0.25">
      <c r="A58" s="16"/>
      <c r="B58" s="14"/>
      <c r="C58" s="11"/>
      <c r="D58" s="12"/>
      <c r="E58" s="95" t="s">
        <v>41</v>
      </c>
      <c r="F58" s="95"/>
      <c r="G58" s="13"/>
      <c r="H58" s="38"/>
      <c r="I58" s="37"/>
      <c r="J58" s="17"/>
      <c r="K58" s="166"/>
      <c r="L58" s="17"/>
      <c r="M58" s="37"/>
      <c r="N58" s="86"/>
      <c r="O58" s="17"/>
    </row>
    <row r="59" spans="1:15" ht="18.75" x14ac:dyDescent="0.25">
      <c r="A59" s="24"/>
      <c r="B59" s="14"/>
      <c r="C59" s="9">
        <f>IF(ISBLANK(A59),D57+IF(E58=Lijsten!$B$104,15/24/60,0),A59)</f>
        <v>0.38541666666666674</v>
      </c>
      <c r="D59" s="10">
        <f>C59+M59*VLOOKUP(E59,ParametersB,2,FALSE)+H59*(VLOOKUP(E59,ParametersB,IF(G59=Lijsten!B$108,3,4),FALSE)+VLOOKUP(E59,ParametersB,5,FALSE))</f>
        <v>0.38541666666666674</v>
      </c>
      <c r="E59" s="25" t="s">
        <v>41</v>
      </c>
      <c r="F59" s="25"/>
      <c r="G59" s="25" t="s">
        <v>175</v>
      </c>
      <c r="H59" s="99">
        <f>K59</f>
        <v>0</v>
      </c>
      <c r="I59" s="36"/>
      <c r="J59" s="16"/>
      <c r="K59" s="18">
        <f>COUNTIF(Entries,$E59)</f>
        <v>0</v>
      </c>
      <c r="L59" s="16"/>
      <c r="M59" s="18">
        <f>IF(ISBLANK(N59),_xlfn.CEILING.PRECISE(H59/VLOOKUP(E59,ParametersB,6,FALSE)),N59)</f>
        <v>0</v>
      </c>
      <c r="N59" s="87"/>
      <c r="O59" s="16"/>
    </row>
    <row r="60" spans="1:15" ht="18.75" x14ac:dyDescent="0.25">
      <c r="A60" s="16"/>
      <c r="B60" s="14"/>
      <c r="C60" s="11"/>
      <c r="D60" s="12"/>
      <c r="E60" s="95" t="s">
        <v>41</v>
      </c>
      <c r="F60" s="95"/>
      <c r="G60" s="13"/>
      <c r="H60" s="38"/>
      <c r="I60" s="37"/>
      <c r="J60" s="17"/>
      <c r="K60" s="166"/>
      <c r="L60" s="17"/>
      <c r="M60" s="37"/>
      <c r="N60" s="86"/>
      <c r="O60" s="17"/>
    </row>
    <row r="61" spans="1:15" ht="18.75" x14ac:dyDescent="0.25">
      <c r="A61" s="24"/>
      <c r="B61" s="14"/>
      <c r="C61" s="9">
        <f>IF(ISBLANK(A61),D59+IF(E60=Lijsten!$B$104,15/24/60,0),A61)</f>
        <v>0.38541666666666674</v>
      </c>
      <c r="D61" s="10">
        <f>C61+M61*VLOOKUP(E61,ParametersB,2,FALSE)+H61*(VLOOKUP(E61,ParametersB,IF(G61=Lijsten!B$108,3,4),FALSE)+VLOOKUP(E61,ParametersB,5,FALSE))</f>
        <v>0.38541666666666674</v>
      </c>
      <c r="E61" s="25" t="s">
        <v>41</v>
      </c>
      <c r="F61" s="25"/>
      <c r="G61" s="25" t="s">
        <v>175</v>
      </c>
      <c r="H61" s="99">
        <f>K61</f>
        <v>0</v>
      </c>
      <c r="I61" s="36"/>
      <c r="J61" s="16"/>
      <c r="K61" s="18">
        <f>COUNTIF(Entries,$E61)</f>
        <v>0</v>
      </c>
      <c r="L61" s="16"/>
      <c r="M61" s="18">
        <f>IF(ISBLANK(N61),_xlfn.CEILING.PRECISE(H61/VLOOKUP(E61,ParametersB,6,FALSE)),N61)</f>
        <v>0</v>
      </c>
      <c r="N61" s="87"/>
      <c r="O61" s="16"/>
    </row>
    <row r="62" spans="1:15" ht="18.75" x14ac:dyDescent="0.25">
      <c r="A62" s="16"/>
      <c r="B62" s="14"/>
      <c r="C62" s="11"/>
      <c r="D62" s="12"/>
      <c r="E62" s="95" t="s">
        <v>41</v>
      </c>
      <c r="F62" s="95"/>
      <c r="G62" s="13"/>
      <c r="H62" s="38"/>
      <c r="I62" s="37"/>
      <c r="J62" s="17"/>
      <c r="K62" s="166"/>
      <c r="L62" s="17"/>
      <c r="M62" s="37"/>
      <c r="N62" s="86"/>
      <c r="O62" s="17"/>
    </row>
    <row r="63" spans="1:15" ht="18.75" x14ac:dyDescent="0.25">
      <c r="A63" s="24"/>
      <c r="B63" s="14"/>
      <c r="C63" s="9">
        <f>IF(ISBLANK(A63),D61+IF(E62=Lijsten!$B$104,15/24/60,0),A63)</f>
        <v>0.38541666666666674</v>
      </c>
      <c r="D63" s="10">
        <f>C63+M63*VLOOKUP(E63,ParametersB,2,FALSE)+H63*(VLOOKUP(E63,ParametersB,IF(G63=Lijsten!B$108,3,4),FALSE)+VLOOKUP(E63,ParametersB,5,FALSE))</f>
        <v>0.38541666666666674</v>
      </c>
      <c r="E63" s="25" t="s">
        <v>41</v>
      </c>
      <c r="F63" s="25"/>
      <c r="G63" s="25" t="s">
        <v>175</v>
      </c>
      <c r="H63" s="99">
        <f>K63</f>
        <v>0</v>
      </c>
      <c r="I63" s="36"/>
      <c r="J63" s="16"/>
      <c r="K63" s="18">
        <f>COUNTIF(Entries,$E63)</f>
        <v>0</v>
      </c>
      <c r="L63" s="16"/>
      <c r="M63" s="18">
        <f>IF(ISBLANK(N63),_xlfn.CEILING.PRECISE(H63/VLOOKUP(E63,ParametersB,6,FALSE)),N63)</f>
        <v>0</v>
      </c>
      <c r="N63" s="87"/>
      <c r="O63" s="16"/>
    </row>
    <row r="64" spans="1:15" ht="18.75" x14ac:dyDescent="0.25">
      <c r="A64" s="16"/>
      <c r="B64" s="14"/>
      <c r="C64" s="11"/>
      <c r="D64" s="12"/>
      <c r="E64" s="95" t="s">
        <v>41</v>
      </c>
      <c r="F64" s="95"/>
      <c r="G64" s="13"/>
      <c r="H64" s="38"/>
      <c r="I64" s="37"/>
      <c r="J64" s="17"/>
      <c r="K64" s="166"/>
      <c r="L64" s="17"/>
      <c r="M64" s="37"/>
      <c r="N64" s="86"/>
      <c r="O64" s="17"/>
    </row>
    <row r="65" spans="1:15" ht="18.75" x14ac:dyDescent="0.25">
      <c r="A65" s="24"/>
      <c r="B65" s="14"/>
      <c r="C65" s="9">
        <f>IF(ISBLANK(A65),D63+IF(E64=Lijsten!$B$104,15/24/60,0),A65)</f>
        <v>0.38541666666666674</v>
      </c>
      <c r="D65" s="10">
        <f>C65+M65*VLOOKUP(E65,ParametersB,2,FALSE)+H65*(VLOOKUP(E65,ParametersB,IF(G65=Lijsten!B$108,3,4),FALSE)+VLOOKUP(E65,ParametersB,5,FALSE))</f>
        <v>0.38541666666666674</v>
      </c>
      <c r="E65" s="25" t="s">
        <v>41</v>
      </c>
      <c r="F65" s="25"/>
      <c r="G65" s="25" t="s">
        <v>175</v>
      </c>
      <c r="H65" s="99">
        <f>K65</f>
        <v>0</v>
      </c>
      <c r="I65" s="36"/>
      <c r="J65" s="16"/>
      <c r="K65" s="18">
        <f>COUNTIF(Entries,$E65)</f>
        <v>0</v>
      </c>
      <c r="L65" s="16"/>
      <c r="M65" s="18">
        <f>IF(ISBLANK(N65),_xlfn.CEILING.PRECISE(H65/VLOOKUP(E65,ParametersB,6,FALSE)),N65)</f>
        <v>0</v>
      </c>
      <c r="N65" s="87"/>
      <c r="O65" s="16"/>
    </row>
    <row r="66" spans="1:15" ht="18.75" x14ac:dyDescent="0.25">
      <c r="A66" s="16"/>
      <c r="B66" s="14"/>
      <c r="C66" s="11"/>
      <c r="D66" s="12"/>
      <c r="E66" s="95" t="s">
        <v>41</v>
      </c>
      <c r="F66" s="95"/>
      <c r="G66" s="13"/>
      <c r="H66" s="38"/>
      <c r="I66" s="37"/>
      <c r="J66" s="17"/>
      <c r="K66" s="166"/>
      <c r="L66" s="17"/>
      <c r="M66" s="37"/>
      <c r="N66" s="86"/>
      <c r="O66" s="17"/>
    </row>
    <row r="67" spans="1:15" ht="18.75" x14ac:dyDescent="0.25">
      <c r="A67" s="24"/>
      <c r="B67" s="14"/>
      <c r="C67" s="9">
        <f>IF(ISBLANK(A67),D65+IF(E66=Lijsten!$B$104,15/24/60,0),A67)</f>
        <v>0.38541666666666674</v>
      </c>
      <c r="D67" s="10">
        <f>C67+M67*VLOOKUP(E67,ParametersB,2,FALSE)+H67*(VLOOKUP(E67,ParametersB,IF(G67=Lijsten!B$108,3,4),FALSE)+VLOOKUP(E67,ParametersB,5,FALSE))</f>
        <v>0.38541666666666674</v>
      </c>
      <c r="E67" s="25" t="s">
        <v>41</v>
      </c>
      <c r="F67" s="25"/>
      <c r="G67" s="25" t="s">
        <v>175</v>
      </c>
      <c r="H67" s="99">
        <f>K67</f>
        <v>0</v>
      </c>
      <c r="I67" s="36"/>
      <c r="J67" s="16"/>
      <c r="K67" s="18">
        <f>COUNTIF(Entries,$E67)</f>
        <v>0</v>
      </c>
      <c r="L67" s="16"/>
      <c r="M67" s="18">
        <f>IF(ISBLANK(N67),_xlfn.CEILING.PRECISE(H67/VLOOKUP(E67,ParametersB,6,FALSE)),N67)</f>
        <v>0</v>
      </c>
      <c r="N67" s="87"/>
      <c r="O67" s="16"/>
    </row>
    <row r="68" spans="1:15" ht="18.75" x14ac:dyDescent="0.25">
      <c r="A68" s="16"/>
      <c r="B68" s="14"/>
      <c r="C68" s="11"/>
      <c r="D68" s="12"/>
      <c r="E68" s="95" t="s">
        <v>41</v>
      </c>
      <c r="F68" s="95"/>
      <c r="G68" s="13"/>
      <c r="H68" s="38"/>
      <c r="I68" s="37"/>
      <c r="J68" s="17"/>
      <c r="K68" s="166"/>
      <c r="L68" s="17"/>
      <c r="M68" s="37"/>
      <c r="N68" s="86"/>
      <c r="O68" s="17"/>
    </row>
    <row r="69" spans="1:15" ht="18.75" x14ac:dyDescent="0.25">
      <c r="A69" s="24"/>
      <c r="B69" s="14"/>
      <c r="C69" s="9">
        <f>IF(ISBLANK(A69),D67+IF(E68=Lijsten!$B$104,15/24/60,0),A69)</f>
        <v>0.38541666666666674</v>
      </c>
      <c r="D69" s="10">
        <f>C69+M69*VLOOKUP(E69,ParametersB,2,FALSE)+H69*(VLOOKUP(E69,ParametersB,IF(G69=Lijsten!B$108,3,4),FALSE)+VLOOKUP(E69,ParametersB,5,FALSE))</f>
        <v>0.38541666666666674</v>
      </c>
      <c r="E69" s="25" t="s">
        <v>41</v>
      </c>
      <c r="F69" s="25"/>
      <c r="G69" s="25" t="s">
        <v>175</v>
      </c>
      <c r="H69" s="99">
        <f>K69</f>
        <v>0</v>
      </c>
      <c r="I69" s="36"/>
      <c r="J69" s="16"/>
      <c r="K69" s="18">
        <f>COUNTIF(Entries,$E69)</f>
        <v>0</v>
      </c>
      <c r="L69" s="16"/>
      <c r="M69" s="18">
        <f>IF(ISBLANK(N69),_xlfn.CEILING.PRECISE(H69/VLOOKUP(E69,ParametersB,6,FALSE)),N69)</f>
        <v>0</v>
      </c>
      <c r="N69" s="87"/>
      <c r="O69" s="16"/>
    </row>
    <row r="70" spans="1:15" ht="18.75" x14ac:dyDescent="0.25">
      <c r="A70" s="16"/>
      <c r="B70" s="14"/>
      <c r="C70" s="11"/>
      <c r="D70" s="12"/>
      <c r="E70" s="95" t="s">
        <v>41</v>
      </c>
      <c r="F70" s="95"/>
      <c r="G70" s="13"/>
      <c r="H70" s="38"/>
      <c r="I70" s="37"/>
      <c r="J70" s="17"/>
      <c r="K70" s="166"/>
      <c r="L70" s="17"/>
      <c r="M70" s="37"/>
      <c r="N70" s="86"/>
      <c r="O70" s="17"/>
    </row>
    <row r="71" spans="1:15" ht="18.75" x14ac:dyDescent="0.25">
      <c r="A71" s="24"/>
      <c r="B71" s="14"/>
      <c r="C71" s="9">
        <f>IF(ISBLANK(A71),D69+IF(E70=Lijsten!$B$104,15/24/60,0),A71)</f>
        <v>0.38541666666666674</v>
      </c>
      <c r="D71" s="10">
        <f>C71+M71*VLOOKUP(E71,ParametersB,2,FALSE)+H71*(VLOOKUP(E71,ParametersB,IF(G71=Lijsten!B$108,3,4),FALSE)+VLOOKUP(E71,ParametersB,5,FALSE))</f>
        <v>0.38541666666666674</v>
      </c>
      <c r="E71" s="25" t="s">
        <v>41</v>
      </c>
      <c r="F71" s="25"/>
      <c r="G71" s="25" t="s">
        <v>175</v>
      </c>
      <c r="H71" s="99">
        <f>K71</f>
        <v>0</v>
      </c>
      <c r="I71" s="36"/>
      <c r="J71" s="16"/>
      <c r="K71" s="18">
        <f>COUNTIF(Entries,$E71)</f>
        <v>0</v>
      </c>
      <c r="L71" s="16"/>
      <c r="M71" s="18">
        <f>IF(ISBLANK(N71),_xlfn.CEILING.PRECISE(H71/VLOOKUP(E71,ParametersB,6,FALSE)),N71)</f>
        <v>0</v>
      </c>
      <c r="N71" s="87"/>
      <c r="O71" s="16"/>
    </row>
    <row r="72" spans="1:15" ht="18.75" x14ac:dyDescent="0.25">
      <c r="A72" s="16"/>
      <c r="B72" s="14"/>
      <c r="C72" s="11"/>
      <c r="D72" s="12"/>
      <c r="E72" s="95" t="s">
        <v>41</v>
      </c>
      <c r="F72" s="95"/>
      <c r="G72" s="13"/>
      <c r="H72" s="38"/>
      <c r="I72" s="37"/>
      <c r="J72" s="17"/>
      <c r="K72" s="166"/>
      <c r="L72" s="17"/>
      <c r="M72" s="37"/>
      <c r="N72" s="86"/>
      <c r="O72" s="17"/>
    </row>
    <row r="73" spans="1:15" ht="18.75" x14ac:dyDescent="0.25">
      <c r="A73" s="24"/>
      <c r="B73" s="14"/>
      <c r="C73" s="9">
        <f>IF(ISBLANK(A73),D71+IF(E72=Lijsten!$B$104,15/24/60,0),A73)</f>
        <v>0.38541666666666674</v>
      </c>
      <c r="D73" s="10">
        <f>C73+M73*VLOOKUP(E73,ParametersB,2,FALSE)+H73*(VLOOKUP(E73,ParametersB,IF(G73=Lijsten!B$108,3,4),FALSE)+VLOOKUP(E73,ParametersB,5,FALSE))</f>
        <v>0.38541666666666674</v>
      </c>
      <c r="E73" s="25" t="s">
        <v>41</v>
      </c>
      <c r="F73" s="25"/>
      <c r="G73" s="25" t="s">
        <v>175</v>
      </c>
      <c r="H73" s="99">
        <f>K73</f>
        <v>0</v>
      </c>
      <c r="I73" s="36"/>
      <c r="J73" s="16"/>
      <c r="K73" s="18">
        <f>COUNTIF(Entries,$E73)</f>
        <v>0</v>
      </c>
      <c r="L73" s="16"/>
      <c r="M73" s="18">
        <f>IF(ISBLANK(N73),_xlfn.CEILING.PRECISE(H73/VLOOKUP(E73,ParametersB,6,FALSE)),N73)</f>
        <v>0</v>
      </c>
      <c r="N73" s="87"/>
      <c r="O73" s="16"/>
    </row>
    <row r="74" spans="1:15" ht="18.75" x14ac:dyDescent="0.25">
      <c r="A74" s="16"/>
      <c r="B74" s="14"/>
      <c r="C74" s="11"/>
      <c r="D74" s="12"/>
      <c r="E74" s="95" t="s">
        <v>41</v>
      </c>
      <c r="F74" s="95"/>
      <c r="G74" s="13"/>
      <c r="H74" s="38"/>
      <c r="I74" s="37"/>
      <c r="J74" s="17"/>
      <c r="K74" s="166"/>
      <c r="L74" s="17"/>
      <c r="M74" s="37"/>
      <c r="N74" s="86"/>
      <c r="O74" s="17"/>
    </row>
    <row r="75" spans="1:15" ht="18.75" x14ac:dyDescent="0.25">
      <c r="A75" s="24"/>
      <c r="B75" s="14"/>
      <c r="C75" s="9">
        <f>IF(ISBLANK(A75),D73+IF(E74=Lijsten!$B$104,15/24/60,0),A75)</f>
        <v>0.38541666666666674</v>
      </c>
      <c r="D75" s="10">
        <f>C75+M75*VLOOKUP(E75,ParametersB,2,FALSE)+H75*(VLOOKUP(E75,ParametersB,IF(G75=Lijsten!B$108,3,4),FALSE)+VLOOKUP(E75,ParametersB,5,FALSE))</f>
        <v>0.38541666666666674</v>
      </c>
      <c r="E75" s="25" t="s">
        <v>41</v>
      </c>
      <c r="F75" s="25"/>
      <c r="G75" s="25" t="s">
        <v>175</v>
      </c>
      <c r="H75" s="99">
        <f>K75</f>
        <v>0</v>
      </c>
      <c r="I75" s="36"/>
      <c r="J75" s="16"/>
      <c r="K75" s="18">
        <f>COUNTIF(Entries,$E75)</f>
        <v>0</v>
      </c>
      <c r="L75" s="16"/>
      <c r="M75" s="18">
        <f>IF(ISBLANK(N75),_xlfn.CEILING.PRECISE(H75/VLOOKUP(E75,ParametersB,6,FALSE)),N75)</f>
        <v>0</v>
      </c>
      <c r="N75" s="87"/>
      <c r="O75" s="16"/>
    </row>
    <row r="76" spans="1:15" ht="18.75" x14ac:dyDescent="0.25">
      <c r="A76" s="16"/>
      <c r="B76" s="14"/>
      <c r="C76" s="11"/>
      <c r="D76" s="12"/>
      <c r="E76" s="95" t="s">
        <v>41</v>
      </c>
      <c r="F76" s="95"/>
      <c r="G76" s="13"/>
      <c r="H76" s="38"/>
      <c r="I76" s="37"/>
      <c r="J76" s="17"/>
      <c r="K76" s="166"/>
      <c r="L76" s="17"/>
      <c r="M76" s="37"/>
      <c r="N76" s="86"/>
      <c r="O76" s="17"/>
    </row>
    <row r="77" spans="1:15" ht="18.75" x14ac:dyDescent="0.25">
      <c r="A77" s="24"/>
      <c r="B77" s="14"/>
      <c r="C77" s="9">
        <f>IF(ISBLANK(A77),D75+IF(E76=Lijsten!$B$104,15/24/60,0),A77)</f>
        <v>0.38541666666666674</v>
      </c>
      <c r="D77" s="10">
        <f>C77+M77*VLOOKUP(E77,ParametersB,2,FALSE)+H77*(VLOOKUP(E77,ParametersB,IF(G77=Lijsten!B$108,3,4),FALSE)+VLOOKUP(E77,ParametersB,5,FALSE))</f>
        <v>0.38541666666666674</v>
      </c>
      <c r="E77" s="25" t="s">
        <v>41</v>
      </c>
      <c r="F77" s="25"/>
      <c r="G77" s="25" t="s">
        <v>175</v>
      </c>
      <c r="H77" s="99">
        <f>K77</f>
        <v>0</v>
      </c>
      <c r="I77" s="36"/>
      <c r="J77" s="16"/>
      <c r="K77" s="18">
        <f>COUNTIF(Entries,$E77)</f>
        <v>0</v>
      </c>
      <c r="L77" s="16"/>
      <c r="M77" s="18">
        <f>IF(ISBLANK(N77),_xlfn.CEILING.PRECISE(H77/VLOOKUP(E77,ParametersB,6,FALSE)),N77)</f>
        <v>0</v>
      </c>
      <c r="N77" s="87"/>
      <c r="O77" s="16"/>
    </row>
    <row r="78" spans="1:15" ht="18.75" x14ac:dyDescent="0.25">
      <c r="A78" s="16"/>
      <c r="B78" s="14"/>
      <c r="C78" s="11"/>
      <c r="D78" s="12"/>
      <c r="E78" s="95" t="s">
        <v>41</v>
      </c>
      <c r="F78" s="95"/>
      <c r="G78" s="13"/>
      <c r="H78" s="38"/>
      <c r="I78" s="37"/>
      <c r="J78" s="17"/>
      <c r="K78" s="166"/>
      <c r="L78" s="17"/>
      <c r="M78" s="37"/>
      <c r="N78" s="86"/>
      <c r="O78" s="17"/>
    </row>
    <row r="79" spans="1:15" ht="18.75" x14ac:dyDescent="0.25">
      <c r="A79" s="24"/>
      <c r="B79" s="14"/>
      <c r="C79" s="9">
        <f>IF(ISBLANK(A79),D77+IF(E78=Lijsten!$B$104,15/24/60,0),A79)</f>
        <v>0.38541666666666674</v>
      </c>
      <c r="D79" s="10">
        <f>C79+M79*VLOOKUP(E79,ParametersB,2,FALSE)+H79*(VLOOKUP(E79,ParametersB,IF(G79=Lijsten!B$108,3,4),FALSE)+VLOOKUP(E79,ParametersB,5,FALSE))</f>
        <v>0.38541666666666674</v>
      </c>
      <c r="E79" s="25" t="s">
        <v>41</v>
      </c>
      <c r="F79" s="25"/>
      <c r="G79" s="25" t="s">
        <v>175</v>
      </c>
      <c r="H79" s="99">
        <f>K79</f>
        <v>0</v>
      </c>
      <c r="I79" s="36"/>
      <c r="J79" s="16"/>
      <c r="K79" s="18">
        <f>COUNTIF(Entries,$E79)</f>
        <v>0</v>
      </c>
      <c r="L79" s="16"/>
      <c r="M79" s="18">
        <f>IF(ISBLANK(N79),_xlfn.CEILING.PRECISE(H79/VLOOKUP(E79,ParametersB,6,FALSE)),N79)</f>
        <v>0</v>
      </c>
      <c r="N79" s="87"/>
      <c r="O79" s="16"/>
    </row>
    <row r="80" spans="1:15" ht="18.75" x14ac:dyDescent="0.25">
      <c r="A80" s="16"/>
      <c r="B80" s="14"/>
      <c r="C80" s="11"/>
      <c r="D80" s="12"/>
      <c r="E80" s="95" t="s">
        <v>41</v>
      </c>
      <c r="F80" s="95"/>
      <c r="G80" s="13"/>
      <c r="H80" s="38"/>
      <c r="I80" s="37"/>
      <c r="J80" s="17"/>
      <c r="K80" s="166"/>
      <c r="L80" s="17"/>
      <c r="M80" s="37"/>
      <c r="N80" s="86"/>
      <c r="O80" s="17"/>
    </row>
    <row r="81" spans="1:15" ht="18.75" x14ac:dyDescent="0.25">
      <c r="A81" s="24"/>
      <c r="B81" s="14"/>
      <c r="C81" s="9">
        <f>IF(ISBLANK(A81),D79+IF(E80=Lijsten!$B$104,15/24/60,0),A81)</f>
        <v>0.38541666666666674</v>
      </c>
      <c r="D81" s="10">
        <f>C81+M81*VLOOKUP(E81,ParametersB,2,FALSE)+H81*(VLOOKUP(E81,ParametersB,IF(G81=Lijsten!B$108,3,4),FALSE)+VLOOKUP(E81,ParametersB,5,FALSE))</f>
        <v>0.38541666666666674</v>
      </c>
      <c r="E81" s="25" t="s">
        <v>41</v>
      </c>
      <c r="F81" s="25"/>
      <c r="G81" s="25" t="s">
        <v>175</v>
      </c>
      <c r="H81" s="99">
        <f>K81</f>
        <v>0</v>
      </c>
      <c r="I81" s="36"/>
      <c r="J81" s="16"/>
      <c r="K81" s="18">
        <f>COUNTIF(Entries,$E81)</f>
        <v>0</v>
      </c>
      <c r="L81" s="16"/>
      <c r="M81" s="18">
        <f>IF(ISBLANK(N81),_xlfn.CEILING.PRECISE(H81/VLOOKUP(E81,ParametersB,6,FALSE)),N81)</f>
        <v>0</v>
      </c>
      <c r="N81" s="87"/>
      <c r="O81" s="16"/>
    </row>
    <row r="82" spans="1:15" ht="18.75" x14ac:dyDescent="0.25">
      <c r="A82" s="16"/>
      <c r="B82" s="14"/>
      <c r="C82" s="11"/>
      <c r="D82" s="12"/>
      <c r="E82" s="95" t="s">
        <v>41</v>
      </c>
      <c r="F82" s="95"/>
      <c r="G82" s="13"/>
      <c r="H82" s="38"/>
      <c r="I82" s="37"/>
      <c r="J82" s="17"/>
      <c r="K82" s="166"/>
      <c r="L82" s="17"/>
      <c r="M82" s="37"/>
      <c r="N82" s="86"/>
      <c r="O82" s="17"/>
    </row>
    <row r="83" spans="1:15" ht="18.75" x14ac:dyDescent="0.25">
      <c r="A83" s="24"/>
      <c r="B83" s="14"/>
      <c r="C83" s="9">
        <f>IF(ISBLANK(A83),D81+IF(E82=Lijsten!$B$104,15/24/60,0),A83)</f>
        <v>0.38541666666666674</v>
      </c>
      <c r="D83" s="10">
        <f>C83+M83*VLOOKUP(E83,ParametersB,2,FALSE)+H83*(VLOOKUP(E83,ParametersB,IF(G83=Lijsten!B$108,3,4),FALSE)+VLOOKUP(E83,ParametersB,5,FALSE))</f>
        <v>0.38541666666666674</v>
      </c>
      <c r="E83" s="25" t="s">
        <v>41</v>
      </c>
      <c r="F83" s="25"/>
      <c r="G83" s="25" t="s">
        <v>175</v>
      </c>
      <c r="H83" s="99">
        <f>K83</f>
        <v>0</v>
      </c>
      <c r="I83" s="36"/>
      <c r="J83" s="16"/>
      <c r="K83" s="18">
        <f>COUNTIF(Entries,$E83)</f>
        <v>0</v>
      </c>
      <c r="L83" s="16"/>
      <c r="M83" s="18">
        <f>IF(ISBLANK(N83),_xlfn.CEILING.PRECISE(H83/VLOOKUP(E83,ParametersB,6,FALSE)),N83)</f>
        <v>0</v>
      </c>
      <c r="N83" s="87"/>
      <c r="O83" s="16"/>
    </row>
    <row r="84" spans="1:15" ht="18.75" x14ac:dyDescent="0.25">
      <c r="A84" s="16"/>
      <c r="B84" s="14"/>
      <c r="C84" s="11"/>
      <c r="D84" s="12"/>
      <c r="E84" s="95" t="s">
        <v>41</v>
      </c>
      <c r="F84" s="95"/>
      <c r="G84" s="13"/>
      <c r="H84" s="38"/>
      <c r="I84" s="37"/>
      <c r="J84" s="17"/>
      <c r="K84" s="166"/>
      <c r="L84" s="17"/>
      <c r="M84" s="37"/>
      <c r="N84" s="86"/>
      <c r="O84" s="17"/>
    </row>
    <row r="85" spans="1:15" ht="18.75" x14ac:dyDescent="0.25">
      <c r="A85" s="24"/>
      <c r="B85" s="14"/>
      <c r="C85" s="9">
        <f>IF(ISBLANK(A85),D83+IF(E84=Lijsten!$B$104,15/24/60,0),A85)</f>
        <v>0.38541666666666674</v>
      </c>
      <c r="D85" s="10">
        <f>C85+M85*VLOOKUP(E85,ParametersB,2,FALSE)+H85*(VLOOKUP(E85,ParametersB,IF(G85=Lijsten!B$108,3,4),FALSE)+VLOOKUP(E85,ParametersB,5,FALSE))</f>
        <v>0.38541666666666674</v>
      </c>
      <c r="E85" s="25" t="s">
        <v>41</v>
      </c>
      <c r="F85" s="25"/>
      <c r="G85" s="25" t="s">
        <v>175</v>
      </c>
      <c r="H85" s="99">
        <f>K85</f>
        <v>0</v>
      </c>
      <c r="I85" s="36"/>
      <c r="J85" s="16"/>
      <c r="K85" s="18">
        <f>COUNTIF(Entries,$E85)</f>
        <v>0</v>
      </c>
      <c r="L85" s="16"/>
      <c r="M85" s="18">
        <f>IF(ISBLANK(N85),_xlfn.CEILING.PRECISE(H85/VLOOKUP(E85,ParametersB,6,FALSE)),N85)</f>
        <v>0</v>
      </c>
      <c r="N85" s="87"/>
      <c r="O85" s="16"/>
    </row>
    <row r="86" spans="1:15" ht="18.75" x14ac:dyDescent="0.25">
      <c r="A86" s="16"/>
      <c r="B86" s="14"/>
      <c r="C86" s="11"/>
      <c r="D86" s="12"/>
      <c r="E86" s="95" t="s">
        <v>41</v>
      </c>
      <c r="F86" s="95"/>
      <c r="G86" s="13"/>
      <c r="H86" s="38"/>
      <c r="I86" s="37"/>
      <c r="J86" s="17"/>
      <c r="K86" s="166"/>
      <c r="L86" s="17"/>
      <c r="M86" s="37"/>
      <c r="N86" s="86"/>
      <c r="O86" s="17"/>
    </row>
    <row r="87" spans="1:15" ht="18.75" x14ac:dyDescent="0.25">
      <c r="A87" s="24"/>
      <c r="B87" s="14"/>
      <c r="C87" s="9">
        <f>IF(ISBLANK(A87),D85+IF(E86=Lijsten!$B$104,15/24/60,0),A87)</f>
        <v>0.38541666666666674</v>
      </c>
      <c r="D87" s="10">
        <f>C87+M87*VLOOKUP(E87,ParametersB,2,FALSE)+H87*(VLOOKUP(E87,ParametersB,IF(G87=Lijsten!B$108,3,4),FALSE)+VLOOKUP(E87,ParametersB,5,FALSE))</f>
        <v>0.38541666666666674</v>
      </c>
      <c r="E87" s="25" t="s">
        <v>41</v>
      </c>
      <c r="F87" s="25"/>
      <c r="G87" s="25" t="s">
        <v>175</v>
      </c>
      <c r="H87" s="99">
        <f>K87</f>
        <v>0</v>
      </c>
      <c r="I87" s="36"/>
      <c r="J87" s="16"/>
      <c r="K87" s="18">
        <f>COUNTIF(Entries,$E87)</f>
        <v>0</v>
      </c>
      <c r="L87" s="16"/>
      <c r="M87" s="18">
        <f>IF(ISBLANK(N87),_xlfn.CEILING.PRECISE(H87/VLOOKUP(E87,ParametersB,6,FALSE)),N87)</f>
        <v>0</v>
      </c>
      <c r="N87" s="87"/>
      <c r="O87" s="16"/>
    </row>
    <row r="88" spans="1:15" ht="18.75" x14ac:dyDescent="0.25">
      <c r="A88" s="16"/>
      <c r="B88" s="14"/>
      <c r="C88" s="11"/>
      <c r="D88" s="12"/>
      <c r="E88" s="95" t="s">
        <v>41</v>
      </c>
      <c r="F88" s="95"/>
      <c r="G88" s="13"/>
      <c r="H88" s="38"/>
      <c r="I88" s="37"/>
      <c r="J88" s="17"/>
      <c r="K88" s="166"/>
      <c r="L88" s="17"/>
      <c r="M88" s="37"/>
      <c r="N88" s="86"/>
      <c r="O88" s="17"/>
    </row>
    <row r="89" spans="1:15" ht="18.75" x14ac:dyDescent="0.25">
      <c r="A89" s="24"/>
      <c r="B89" s="14"/>
      <c r="C89" s="9">
        <f>IF(ISBLANK(A89),D87+IF(E88=Lijsten!$B$104,15/24/60,0),A89)</f>
        <v>0.38541666666666674</v>
      </c>
      <c r="D89" s="10">
        <f>C89+M89*VLOOKUP(E89,ParametersB,2,FALSE)+H89*(VLOOKUP(E89,ParametersB,IF(G89=Lijsten!B$108,3,4),FALSE)+VLOOKUP(E89,ParametersB,5,FALSE))</f>
        <v>0.38541666666666674</v>
      </c>
      <c r="E89" s="25" t="s">
        <v>41</v>
      </c>
      <c r="F89" s="25"/>
      <c r="G89" s="25" t="s">
        <v>175</v>
      </c>
      <c r="H89" s="99">
        <f>K89</f>
        <v>0</v>
      </c>
      <c r="I89" s="36"/>
      <c r="J89" s="16"/>
      <c r="K89" s="18">
        <f>COUNTIF(Entries,$E89)</f>
        <v>0</v>
      </c>
      <c r="L89" s="16"/>
      <c r="M89" s="18">
        <f>IF(ISBLANK(N89),_xlfn.CEILING.PRECISE(H89/VLOOKUP(E89,ParametersB,6,FALSE)),N89)</f>
        <v>0</v>
      </c>
      <c r="N89" s="87"/>
      <c r="O89" s="16"/>
    </row>
    <row r="90" spans="1:15" ht="18.75" x14ac:dyDescent="0.25">
      <c r="A90" s="16"/>
      <c r="B90" s="14"/>
      <c r="C90" s="11"/>
      <c r="D90" s="12"/>
      <c r="E90" s="95" t="s">
        <v>41</v>
      </c>
      <c r="F90" s="95"/>
      <c r="G90" s="13"/>
      <c r="H90" s="38"/>
      <c r="I90" s="37"/>
      <c r="J90" s="17"/>
      <c r="K90" s="166"/>
      <c r="L90" s="17"/>
      <c r="M90" s="37"/>
      <c r="N90" s="86"/>
      <c r="O90" s="17"/>
    </row>
    <row r="91" spans="1:15" ht="18.75" x14ac:dyDescent="0.25">
      <c r="A91" s="24"/>
      <c r="B91" s="14"/>
      <c r="C91" s="9">
        <f>IF(ISBLANK(A91),D89+IF(E90=Lijsten!$B$104,15/24/60,0),A91)</f>
        <v>0.38541666666666674</v>
      </c>
      <c r="D91" s="10">
        <f>C91+M91*VLOOKUP(E91,ParametersB,2,FALSE)+H91*(VLOOKUP(E91,ParametersB,IF(G91=Lijsten!B$108,3,4),FALSE)+VLOOKUP(E91,ParametersB,5,FALSE))</f>
        <v>0.38541666666666674</v>
      </c>
      <c r="E91" s="25" t="s">
        <v>41</v>
      </c>
      <c r="F91" s="25"/>
      <c r="G91" s="25" t="s">
        <v>175</v>
      </c>
      <c r="H91" s="99">
        <f>K91</f>
        <v>0</v>
      </c>
      <c r="I91" s="36"/>
      <c r="J91" s="16"/>
      <c r="K91" s="18">
        <f>COUNTIF(Entries,$E91)</f>
        <v>0</v>
      </c>
      <c r="L91" s="16"/>
      <c r="M91" s="18">
        <f>IF(ISBLANK(N91),_xlfn.CEILING.PRECISE(H91/VLOOKUP(E91,ParametersB,6,FALSE)),N91)</f>
        <v>0</v>
      </c>
      <c r="N91" s="87"/>
      <c r="O91" s="16"/>
    </row>
    <row r="92" spans="1:15" ht="18.75" x14ac:dyDescent="0.25">
      <c r="A92" s="16"/>
      <c r="B92" s="14"/>
      <c r="C92" s="11"/>
      <c r="D92" s="12"/>
      <c r="E92" s="95" t="s">
        <v>41</v>
      </c>
      <c r="F92" s="95"/>
      <c r="G92" s="13"/>
      <c r="H92" s="38"/>
      <c r="I92" s="37"/>
      <c r="J92" s="17"/>
      <c r="K92" s="166"/>
      <c r="L92" s="17"/>
      <c r="M92" s="37"/>
      <c r="N92" s="86"/>
      <c r="O92" s="17"/>
    </row>
    <row r="93" spans="1:15" ht="18.75" x14ac:dyDescent="0.25">
      <c r="A93" s="24"/>
      <c r="B93" s="14"/>
      <c r="C93" s="9">
        <f>IF(ISBLANK(A93),D91+IF(E92=Lijsten!$B$104,15/24/60,0),A93)</f>
        <v>0.38541666666666674</v>
      </c>
      <c r="D93" s="10">
        <f>C93+M93*VLOOKUP(E93,ParametersB,2,FALSE)+H93*(VLOOKUP(E93,ParametersB,IF(G93=Lijsten!B$108,3,4),FALSE)+VLOOKUP(E93,ParametersB,5,FALSE))</f>
        <v>0.38541666666666674</v>
      </c>
      <c r="E93" s="25" t="s">
        <v>41</v>
      </c>
      <c r="F93" s="25"/>
      <c r="G93" s="25" t="s">
        <v>175</v>
      </c>
      <c r="H93" s="99">
        <f>K93</f>
        <v>0</v>
      </c>
      <c r="I93" s="36"/>
      <c r="J93" s="16"/>
      <c r="K93" s="18">
        <f>COUNTIF(Entries,$E93)</f>
        <v>0</v>
      </c>
      <c r="L93" s="16"/>
      <c r="M93" s="18">
        <f>IF(ISBLANK(N93),_xlfn.CEILING.PRECISE(H93/VLOOKUP(E93,ParametersB,6,FALSE)),N93)</f>
        <v>0</v>
      </c>
      <c r="N93" s="87"/>
      <c r="O93" s="16"/>
    </row>
    <row r="94" spans="1:15" ht="18.75" x14ac:dyDescent="0.25">
      <c r="A94" s="16"/>
      <c r="B94" s="14"/>
      <c r="C94" s="11"/>
      <c r="D94" s="12"/>
      <c r="E94" s="95" t="s">
        <v>41</v>
      </c>
      <c r="F94" s="95"/>
      <c r="G94" s="13"/>
      <c r="H94" s="38"/>
      <c r="I94" s="37"/>
      <c r="J94" s="17"/>
      <c r="K94" s="166"/>
      <c r="L94" s="17"/>
      <c r="M94" s="37"/>
      <c r="N94" s="86"/>
      <c r="O94" s="17"/>
    </row>
    <row r="95" spans="1:15" ht="18.75" x14ac:dyDescent="0.25">
      <c r="A95" s="24"/>
      <c r="B95" s="14"/>
      <c r="C95" s="9">
        <f>IF(ISBLANK(A95),D93+IF(E94=Lijsten!$B$104,15/24/60,0),A95)</f>
        <v>0.38541666666666674</v>
      </c>
      <c r="D95" s="10">
        <f>C95+M95*VLOOKUP(E95,ParametersB,2,FALSE)+H95*(VLOOKUP(E95,ParametersB,IF(G95=Lijsten!B$108,3,4),FALSE)+VLOOKUP(E95,ParametersB,5,FALSE))</f>
        <v>0.38541666666666674</v>
      </c>
      <c r="E95" s="25" t="s">
        <v>41</v>
      </c>
      <c r="F95" s="25"/>
      <c r="G95" s="25" t="s">
        <v>175</v>
      </c>
      <c r="H95" s="99">
        <f>K95</f>
        <v>0</v>
      </c>
      <c r="I95" s="36"/>
      <c r="J95" s="16"/>
      <c r="K95" s="18">
        <f>COUNTIF(Entries,$E95)</f>
        <v>0</v>
      </c>
      <c r="L95" s="16"/>
      <c r="M95" s="18">
        <f>IF(ISBLANK(N95),_xlfn.CEILING.PRECISE(H95/VLOOKUP(E95,ParametersB,6,FALSE)),N95)</f>
        <v>0</v>
      </c>
      <c r="N95" s="87"/>
      <c r="O95" s="16"/>
    </row>
    <row r="96" spans="1:15" ht="18.75" x14ac:dyDescent="0.25">
      <c r="A96" s="16"/>
      <c r="B96" s="14"/>
      <c r="C96" s="11"/>
      <c r="D96" s="12"/>
      <c r="E96" s="95" t="s">
        <v>41</v>
      </c>
      <c r="F96" s="95"/>
      <c r="G96" s="13"/>
      <c r="H96" s="38"/>
      <c r="I96" s="37"/>
      <c r="J96" s="17"/>
      <c r="K96" s="166"/>
      <c r="L96" s="17"/>
      <c r="M96" s="37"/>
      <c r="N96" s="86"/>
      <c r="O96" s="17"/>
    </row>
    <row r="97" spans="1:15" ht="18.75" x14ac:dyDescent="0.25">
      <c r="A97" s="24"/>
      <c r="B97" s="14"/>
      <c r="C97" s="9">
        <f>IF(ISBLANK(A97),D95+IF(E96=Lijsten!$B$104,15/24/60,0),A97)</f>
        <v>0.38541666666666674</v>
      </c>
      <c r="D97" s="10">
        <f>C97+M97*VLOOKUP(E97,ParametersB,2,FALSE)+H97*(VLOOKUP(E97,ParametersB,IF(G97=Lijsten!B$108,3,4),FALSE)+VLOOKUP(E97,ParametersB,5,FALSE))</f>
        <v>0.38541666666666674</v>
      </c>
      <c r="E97" s="25" t="s">
        <v>41</v>
      </c>
      <c r="F97" s="25"/>
      <c r="G97" s="25" t="s">
        <v>175</v>
      </c>
      <c r="H97" s="99">
        <f>K97</f>
        <v>0</v>
      </c>
      <c r="I97" s="36"/>
      <c r="J97" s="16"/>
      <c r="K97" s="18">
        <f>COUNTIF(Entries,$E97)</f>
        <v>0</v>
      </c>
      <c r="L97" s="16"/>
      <c r="M97" s="18">
        <f>IF(ISBLANK(N97),_xlfn.CEILING.PRECISE(H97/VLOOKUP(E97,ParametersB,6,FALSE)),N97)</f>
        <v>0</v>
      </c>
      <c r="N97" s="87"/>
      <c r="O97" s="16"/>
    </row>
    <row r="98" spans="1:15" ht="18.75" x14ac:dyDescent="0.25">
      <c r="A98" s="16"/>
      <c r="B98" s="14"/>
      <c r="C98" s="11"/>
      <c r="D98" s="12"/>
      <c r="E98" s="95" t="s">
        <v>41</v>
      </c>
      <c r="F98" s="95"/>
      <c r="G98" s="13"/>
      <c r="H98" s="38"/>
      <c r="I98" s="37"/>
      <c r="J98" s="17"/>
      <c r="K98" s="166"/>
      <c r="L98" s="17"/>
      <c r="M98" s="37"/>
      <c r="N98" s="86"/>
      <c r="O98" s="17"/>
    </row>
    <row r="99" spans="1:15" ht="18.75" x14ac:dyDescent="0.25">
      <c r="A99" s="24"/>
      <c r="B99" s="14"/>
      <c r="C99" s="9">
        <f>IF(ISBLANK(A99),D97+IF(E98=Lijsten!$B$104,15/24/60,0),A99)</f>
        <v>0.38541666666666674</v>
      </c>
      <c r="D99" s="10">
        <f>C99+M99*VLOOKUP(E99,ParametersB,2,FALSE)+H99*(VLOOKUP(E99,ParametersB,IF(G99=Lijsten!B$108,3,4),FALSE)+VLOOKUP(E99,ParametersB,5,FALSE))</f>
        <v>0.38541666666666674</v>
      </c>
      <c r="E99" s="25" t="s">
        <v>41</v>
      </c>
      <c r="F99" s="25"/>
      <c r="G99" s="25" t="s">
        <v>175</v>
      </c>
      <c r="H99" s="99">
        <f>K99</f>
        <v>0</v>
      </c>
      <c r="I99" s="36"/>
      <c r="J99" s="16"/>
      <c r="K99" s="18">
        <f>COUNTIF(Entries,$E99)</f>
        <v>0</v>
      </c>
      <c r="L99" s="16"/>
      <c r="M99" s="18">
        <f>IF(ISBLANK(N99),_xlfn.CEILING.PRECISE(H99/VLOOKUP(E99,ParametersB,6,FALSE)),N99)</f>
        <v>0</v>
      </c>
      <c r="N99" s="87"/>
      <c r="O99" s="16"/>
    </row>
    <row r="100" spans="1:15" ht="18.75" x14ac:dyDescent="0.25">
      <c r="A100" s="16"/>
      <c r="B100" s="14"/>
      <c r="C100" s="11"/>
      <c r="D100" s="12"/>
      <c r="E100" s="95" t="s">
        <v>41</v>
      </c>
      <c r="F100" s="95"/>
      <c r="G100" s="13"/>
      <c r="H100" s="38"/>
      <c r="I100" s="37"/>
      <c r="J100" s="17"/>
      <c r="K100" s="166"/>
      <c r="L100" s="17"/>
      <c r="M100" s="37"/>
      <c r="N100" s="86"/>
      <c r="O100" s="17"/>
    </row>
    <row r="101" spans="1:15" ht="18.75" x14ac:dyDescent="0.25">
      <c r="A101" s="24"/>
      <c r="B101" s="14"/>
      <c r="C101" s="9">
        <f>IF(ISBLANK(A101),D99+IF(E100=Lijsten!$B$104,15/24/60,0),A101)</f>
        <v>0.38541666666666674</v>
      </c>
      <c r="D101" s="10">
        <f>C101+M101*VLOOKUP(E101,ParametersB,2,FALSE)+H101*(VLOOKUP(E101,ParametersB,IF(G101=Lijsten!B$108,3,4),FALSE)+VLOOKUP(E101,ParametersB,5,FALSE))</f>
        <v>0.38541666666666674</v>
      </c>
      <c r="E101" s="25" t="s">
        <v>41</v>
      </c>
      <c r="F101" s="25"/>
      <c r="G101" s="25" t="s">
        <v>175</v>
      </c>
      <c r="H101" s="99">
        <f>K101</f>
        <v>0</v>
      </c>
      <c r="I101" s="36"/>
      <c r="J101" s="16"/>
      <c r="K101" s="18">
        <f>COUNTIF(Entries,$E101)</f>
        <v>0</v>
      </c>
      <c r="L101" s="16"/>
      <c r="M101" s="18">
        <f>IF(ISBLANK(N101),_xlfn.CEILING.PRECISE(H101/VLOOKUP(E101,ParametersB,6,FALSE)),N101)</f>
        <v>0</v>
      </c>
      <c r="N101" s="87"/>
      <c r="O101" s="16"/>
    </row>
    <row r="102" spans="1:15" ht="18.75" x14ac:dyDescent="0.25">
      <c r="A102" s="16"/>
      <c r="B102" s="14"/>
      <c r="C102" s="11"/>
      <c r="D102" s="12"/>
      <c r="E102" s="95" t="s">
        <v>41</v>
      </c>
      <c r="F102" s="95"/>
      <c r="G102" s="13"/>
      <c r="H102" s="38"/>
      <c r="I102" s="37"/>
      <c r="J102" s="17"/>
      <c r="K102" s="166"/>
      <c r="L102" s="17"/>
      <c r="M102" s="37"/>
      <c r="N102" s="86"/>
      <c r="O102" s="17"/>
    </row>
    <row r="103" spans="1:15" ht="18.75" x14ac:dyDescent="0.25">
      <c r="A103" s="24"/>
      <c r="B103" s="14"/>
      <c r="C103" s="9">
        <f>IF(ISBLANK(A103),D101+IF(E102=Lijsten!$B$104,15/24/60,0),A103)</f>
        <v>0.38541666666666674</v>
      </c>
      <c r="D103" s="10">
        <f>C103+M103*VLOOKUP(E103,ParametersB,2,FALSE)+H103*(VLOOKUP(E103,ParametersB,IF(G103=Lijsten!B$108,3,4),FALSE)+VLOOKUP(E103,ParametersB,5,FALSE))</f>
        <v>0.38541666666666674</v>
      </c>
      <c r="E103" s="25" t="s">
        <v>41</v>
      </c>
      <c r="F103" s="25"/>
      <c r="G103" s="25" t="s">
        <v>175</v>
      </c>
      <c r="H103" s="99">
        <f>K103</f>
        <v>0</v>
      </c>
      <c r="I103" s="36"/>
      <c r="J103" s="16"/>
      <c r="K103" s="18">
        <f>COUNTIF(Entries,$E103)</f>
        <v>0</v>
      </c>
      <c r="L103" s="16"/>
      <c r="M103" s="18">
        <f>IF(ISBLANK(N103),_xlfn.CEILING.PRECISE(H103/VLOOKUP(E103,ParametersB,6,FALSE)),N103)</f>
        <v>0</v>
      </c>
      <c r="N103" s="87"/>
      <c r="O103" s="16"/>
    </row>
    <row r="104" spans="1:15" ht="18.75" x14ac:dyDescent="0.25">
      <c r="A104" s="16"/>
      <c r="B104" s="14"/>
      <c r="C104" s="11"/>
      <c r="D104" s="12"/>
      <c r="E104" s="95" t="s">
        <v>41</v>
      </c>
      <c r="F104" s="95"/>
      <c r="G104" s="13"/>
      <c r="H104" s="38"/>
      <c r="I104" s="37"/>
      <c r="J104" s="17"/>
      <c r="K104" s="166"/>
      <c r="L104" s="17"/>
      <c r="M104" s="37"/>
      <c r="N104" s="86"/>
      <c r="O104" s="17"/>
    </row>
    <row r="105" spans="1:15" ht="18.75" x14ac:dyDescent="0.25">
      <c r="A105" s="24"/>
      <c r="B105" s="14"/>
      <c r="C105" s="9">
        <f>IF(ISBLANK(A105),D103+IF(E104=Lijsten!$B$104,15/24/60,0),A105)</f>
        <v>0.38541666666666674</v>
      </c>
      <c r="D105" s="10">
        <f>C105+M105*VLOOKUP(E105,ParametersB,2,FALSE)+H105*(VLOOKUP(E105,ParametersB,IF(G105=Lijsten!B$108,3,4),FALSE)+VLOOKUP(E105,ParametersB,5,FALSE))</f>
        <v>0.38541666666666674</v>
      </c>
      <c r="E105" s="25" t="s">
        <v>41</v>
      </c>
      <c r="F105" s="25"/>
      <c r="G105" s="25" t="s">
        <v>175</v>
      </c>
      <c r="H105" s="99">
        <f>K105</f>
        <v>0</v>
      </c>
      <c r="I105" s="36"/>
      <c r="J105" s="16"/>
      <c r="K105" s="18">
        <f>COUNTIF(Entries,$E105)</f>
        <v>0</v>
      </c>
      <c r="L105" s="16"/>
      <c r="M105" s="18">
        <f>IF(ISBLANK(N105),_xlfn.CEILING.PRECISE(H105/VLOOKUP(E105,ParametersB,6,FALSE)),N105)</f>
        <v>0</v>
      </c>
      <c r="N105" s="87"/>
      <c r="O105" s="16"/>
    </row>
    <row r="106" spans="1:15" ht="18.75" x14ac:dyDescent="0.25">
      <c r="A106" s="16"/>
      <c r="B106" s="14"/>
      <c r="C106" s="11"/>
      <c r="D106" s="12"/>
      <c r="E106" s="95" t="s">
        <v>41</v>
      </c>
      <c r="F106" s="95"/>
      <c r="G106" s="13"/>
      <c r="H106" s="38"/>
      <c r="I106" s="37"/>
      <c r="J106" s="17"/>
      <c r="K106" s="166"/>
      <c r="L106" s="17"/>
      <c r="M106" s="37"/>
      <c r="N106" s="86"/>
      <c r="O106" s="17"/>
    </row>
    <row r="107" spans="1:15" ht="18.75" x14ac:dyDescent="0.25">
      <c r="A107" s="24"/>
      <c r="B107" s="14"/>
      <c r="C107" s="9">
        <f>IF(ISBLANK(A107),D105+IF(E106=Lijsten!$B$104,15/24/60,0),A107)</f>
        <v>0.38541666666666674</v>
      </c>
      <c r="D107" s="10">
        <f>C107+M107*VLOOKUP(E107,ParametersB,2,FALSE)+H107*(VLOOKUP(E107,ParametersB,IF(G107=Lijsten!B$108,3,4),FALSE)+VLOOKUP(E107,ParametersB,5,FALSE))</f>
        <v>0.38541666666666674</v>
      </c>
      <c r="E107" s="25" t="s">
        <v>41</v>
      </c>
      <c r="F107" s="25"/>
      <c r="G107" s="25" t="s">
        <v>175</v>
      </c>
      <c r="H107" s="99">
        <f>K107</f>
        <v>0</v>
      </c>
      <c r="I107" s="36"/>
      <c r="J107" s="16"/>
      <c r="K107" s="18">
        <f>COUNTIF(Entries,$E107)</f>
        <v>0</v>
      </c>
      <c r="L107" s="16"/>
      <c r="M107" s="18">
        <f>IF(ISBLANK(N107),_xlfn.CEILING.PRECISE(H107/VLOOKUP(E107,ParametersB,6,FALSE)),N107)</f>
        <v>0</v>
      </c>
      <c r="N107" s="87"/>
      <c r="O107" s="16"/>
    </row>
    <row r="108" spans="1:15" ht="18.75" x14ac:dyDescent="0.25">
      <c r="A108" s="16"/>
      <c r="B108" s="14"/>
      <c r="C108" s="11"/>
      <c r="D108" s="12"/>
      <c r="E108" s="95" t="s">
        <v>41</v>
      </c>
      <c r="F108" s="95"/>
      <c r="G108" s="13"/>
      <c r="H108" s="38"/>
      <c r="I108" s="37"/>
      <c r="J108" s="17"/>
      <c r="K108" s="166"/>
      <c r="L108" s="17"/>
      <c r="M108" s="37"/>
      <c r="N108" s="86"/>
      <c r="O108" s="17"/>
    </row>
    <row r="109" spans="1:15" ht="18.75" x14ac:dyDescent="0.25">
      <c r="A109" s="24"/>
      <c r="B109" s="14"/>
      <c r="C109" s="9">
        <f>IF(ISBLANK(A109),D107+IF(E108=Lijsten!$B$104,15/24/60,0),A109)</f>
        <v>0.38541666666666674</v>
      </c>
      <c r="D109" s="10">
        <f>C109+M109*VLOOKUP(E109,ParametersB,2,FALSE)+H109*(VLOOKUP(E109,ParametersB,IF(G109=Lijsten!B$108,3,4),FALSE)+VLOOKUP(E109,ParametersB,5,FALSE))</f>
        <v>0.38541666666666674</v>
      </c>
      <c r="E109" s="25" t="s">
        <v>41</v>
      </c>
      <c r="F109" s="25"/>
      <c r="G109" s="25" t="s">
        <v>175</v>
      </c>
      <c r="H109" s="99">
        <f>K109</f>
        <v>0</v>
      </c>
      <c r="I109" s="36"/>
      <c r="J109" s="16"/>
      <c r="K109" s="18">
        <f>COUNTIF(Entries,$E109)</f>
        <v>0</v>
      </c>
      <c r="L109" s="16"/>
      <c r="M109" s="18">
        <f>IF(ISBLANK(N109),_xlfn.CEILING.PRECISE(H109/VLOOKUP(E109,ParametersB,6,FALSE)),N109)</f>
        <v>0</v>
      </c>
      <c r="N109" s="87"/>
      <c r="O109" s="16"/>
    </row>
    <row r="110" spans="1:15" ht="18.75" x14ac:dyDescent="0.25">
      <c r="A110" s="16"/>
      <c r="B110" s="14"/>
      <c r="C110" s="11"/>
      <c r="D110" s="12"/>
      <c r="E110" s="95" t="s">
        <v>41</v>
      </c>
      <c r="F110" s="95"/>
      <c r="G110" s="13"/>
      <c r="H110" s="38"/>
      <c r="I110" s="37"/>
      <c r="J110" s="17"/>
      <c r="K110" s="166"/>
      <c r="L110" s="17"/>
      <c r="M110" s="37"/>
      <c r="N110" s="86"/>
      <c r="O110" s="17"/>
    </row>
    <row r="111" spans="1:15" ht="18.75" x14ac:dyDescent="0.25">
      <c r="A111" s="24"/>
      <c r="B111" s="14"/>
      <c r="C111" s="9">
        <f>IF(ISBLANK(A111),D109+IF(E110=Lijsten!$B$104,15/24/60,0),A111)</f>
        <v>0.38541666666666674</v>
      </c>
      <c r="D111" s="10">
        <f>C111+M111*VLOOKUP(E111,ParametersB,2,FALSE)+H111*(VLOOKUP(E111,ParametersB,IF(G111=Lijsten!B$108,3,4),FALSE)+VLOOKUP(E111,ParametersB,5,FALSE))</f>
        <v>0.38541666666666674</v>
      </c>
      <c r="E111" s="25" t="s">
        <v>41</v>
      </c>
      <c r="F111" s="25"/>
      <c r="G111" s="25" t="s">
        <v>175</v>
      </c>
      <c r="H111" s="99">
        <f>K111</f>
        <v>0</v>
      </c>
      <c r="I111" s="36"/>
      <c r="J111" s="16"/>
      <c r="K111" s="18">
        <f>COUNTIF(Entries,$E111)</f>
        <v>0</v>
      </c>
      <c r="L111" s="16"/>
      <c r="M111" s="18">
        <f>IF(ISBLANK(N111),_xlfn.CEILING.PRECISE(H111/VLOOKUP(E111,ParametersB,6,FALSE)),N111)</f>
        <v>0</v>
      </c>
      <c r="N111" s="87"/>
      <c r="O111" s="16"/>
    </row>
    <row r="112" spans="1:15" ht="18.75" x14ac:dyDescent="0.25">
      <c r="A112" s="16"/>
      <c r="B112" s="14"/>
      <c r="C112" s="11"/>
      <c r="D112" s="12"/>
      <c r="E112" s="95" t="s">
        <v>41</v>
      </c>
      <c r="F112" s="95"/>
      <c r="G112" s="13"/>
      <c r="H112" s="38"/>
      <c r="I112" s="37"/>
      <c r="J112" s="17"/>
      <c r="K112" s="166"/>
      <c r="L112" s="17"/>
      <c r="M112" s="37"/>
      <c r="N112" s="86"/>
      <c r="O112" s="17"/>
    </row>
    <row r="113" spans="1:15" ht="18.75" x14ac:dyDescent="0.25">
      <c r="A113" s="24"/>
      <c r="B113" s="14"/>
      <c r="C113" s="9">
        <f>IF(ISBLANK(A113),D111+IF(E112=Lijsten!$B$104,15/24/60,0),A113)</f>
        <v>0.38541666666666674</v>
      </c>
      <c r="D113" s="10">
        <f>C113+M113*VLOOKUP(E113,ParametersB,2,FALSE)+H113*(VLOOKUP(E113,ParametersB,IF(G113=Lijsten!B$108,3,4),FALSE)+VLOOKUP(E113,ParametersB,5,FALSE))</f>
        <v>0.38541666666666674</v>
      </c>
      <c r="E113" s="25" t="s">
        <v>41</v>
      </c>
      <c r="F113" s="25"/>
      <c r="G113" s="25" t="s">
        <v>175</v>
      </c>
      <c r="H113" s="99">
        <f>K113</f>
        <v>0</v>
      </c>
      <c r="I113" s="36"/>
      <c r="J113" s="16"/>
      <c r="K113" s="18">
        <f>COUNTIF(Entries,$E113)</f>
        <v>0</v>
      </c>
      <c r="L113" s="16"/>
      <c r="M113" s="18">
        <f>IF(ISBLANK(N113),_xlfn.CEILING.PRECISE(H113/VLOOKUP(E113,ParametersB,6,FALSE)),N113)</f>
        <v>0</v>
      </c>
      <c r="N113" s="87"/>
      <c r="O113" s="16"/>
    </row>
    <row r="114" spans="1:15" ht="18.75" x14ac:dyDescent="0.25">
      <c r="A114" s="16"/>
      <c r="B114" s="14"/>
      <c r="C114" s="11"/>
      <c r="D114" s="12"/>
      <c r="E114" s="95" t="s">
        <v>41</v>
      </c>
      <c r="F114" s="95"/>
      <c r="G114" s="13"/>
      <c r="H114" s="38"/>
      <c r="I114" s="37"/>
      <c r="J114" s="17"/>
      <c r="K114" s="166"/>
      <c r="L114" s="17"/>
      <c r="M114" s="37"/>
      <c r="N114" s="86"/>
      <c r="O114" s="17"/>
    </row>
    <row r="115" spans="1:15" ht="18.75" x14ac:dyDescent="0.25">
      <c r="A115" s="24"/>
      <c r="B115" s="14"/>
      <c r="C115" s="9">
        <f>IF(ISBLANK(A115),D113+IF(E114=Lijsten!$B$104,15/24/60,0),A115)</f>
        <v>0.38541666666666674</v>
      </c>
      <c r="D115" s="10">
        <f>C115+M115*VLOOKUP(E115,ParametersB,2,FALSE)+H115*(VLOOKUP(E115,ParametersB,IF(G115=Lijsten!B$108,3,4),FALSE)+VLOOKUP(E115,ParametersB,5,FALSE))</f>
        <v>0.38541666666666674</v>
      </c>
      <c r="E115" s="25" t="s">
        <v>41</v>
      </c>
      <c r="F115" s="25"/>
      <c r="G115" s="25" t="s">
        <v>175</v>
      </c>
      <c r="H115" s="99">
        <f>K115</f>
        <v>0</v>
      </c>
      <c r="I115" s="36"/>
      <c r="J115" s="16"/>
      <c r="K115" s="18">
        <f>COUNTIF(Entries,$E115)</f>
        <v>0</v>
      </c>
      <c r="L115" s="16"/>
      <c r="M115" s="18">
        <f>IF(ISBLANK(N115),_xlfn.CEILING.PRECISE(H115/VLOOKUP(E115,ParametersB,6,FALSE)),N115)</f>
        <v>0</v>
      </c>
      <c r="N115" s="87"/>
      <c r="O115" s="16"/>
    </row>
    <row r="116" spans="1:15" ht="18.75" x14ac:dyDescent="0.25">
      <c r="A116" s="16"/>
      <c r="B116" s="14"/>
      <c r="C116" s="11"/>
      <c r="D116" s="12"/>
      <c r="E116" s="95" t="s">
        <v>41</v>
      </c>
      <c r="F116" s="95"/>
      <c r="G116" s="13"/>
      <c r="H116" s="38"/>
      <c r="I116" s="37"/>
      <c r="J116" s="17"/>
      <c r="K116" s="166"/>
      <c r="L116" s="17"/>
      <c r="M116" s="37"/>
      <c r="N116" s="86"/>
      <c r="O116" s="17"/>
    </row>
    <row r="117" spans="1:15" ht="18.75" x14ac:dyDescent="0.25">
      <c r="A117" s="24"/>
      <c r="B117" s="14"/>
      <c r="C117" s="9">
        <f>IF(ISBLANK(A117),D115+IF(E116=Lijsten!$B$104,15/24/60,0),A117)</f>
        <v>0.38541666666666674</v>
      </c>
      <c r="D117" s="10">
        <f>C117+M117*VLOOKUP(E117,ParametersB,2,FALSE)+H117*(VLOOKUP(E117,ParametersB,IF(G117=Lijsten!B$108,3,4),FALSE)+VLOOKUP(E117,ParametersB,5,FALSE))</f>
        <v>0.38541666666666674</v>
      </c>
      <c r="E117" s="25" t="s">
        <v>41</v>
      </c>
      <c r="F117" s="25"/>
      <c r="G117" s="25" t="s">
        <v>175</v>
      </c>
      <c r="H117" s="99">
        <f>K117</f>
        <v>0</v>
      </c>
      <c r="I117" s="36"/>
      <c r="J117" s="16"/>
      <c r="K117" s="18">
        <f>COUNTIF(Entries,$E117)</f>
        <v>0</v>
      </c>
      <c r="L117" s="16"/>
      <c r="M117" s="18">
        <f>IF(ISBLANK(N117),_xlfn.CEILING.PRECISE(H117/VLOOKUP(E117,ParametersB,6,FALSE)),N117)</f>
        <v>0</v>
      </c>
      <c r="N117" s="87"/>
      <c r="O117" s="16"/>
    </row>
    <row r="118" spans="1:15" ht="18.75" x14ac:dyDescent="0.25">
      <c r="A118" s="16"/>
      <c r="B118" s="14"/>
      <c r="C118" s="11"/>
      <c r="D118" s="12"/>
      <c r="E118" s="95" t="s">
        <v>41</v>
      </c>
      <c r="F118" s="95"/>
      <c r="G118" s="13"/>
      <c r="H118" s="38"/>
      <c r="I118" s="37"/>
      <c r="J118" s="17"/>
      <c r="K118" s="166"/>
      <c r="L118" s="17"/>
      <c r="M118" s="37"/>
      <c r="N118" s="86"/>
      <c r="O118" s="17"/>
    </row>
    <row r="119" spans="1:15" ht="18.75" x14ac:dyDescent="0.25">
      <c r="A119" s="24"/>
      <c r="B119" s="14"/>
      <c r="C119" s="9">
        <f>IF(ISBLANK(A119),D117+IF(E118=Lijsten!$B$104,15/24/60,0),A119)</f>
        <v>0.38541666666666674</v>
      </c>
      <c r="D119" s="10">
        <f>C119+M119*VLOOKUP(E119,ParametersB,2,FALSE)+H119*(VLOOKUP(E119,ParametersB,IF(G119=Lijsten!B$108,3,4),FALSE)+VLOOKUP(E119,ParametersB,5,FALSE))</f>
        <v>0.38541666666666674</v>
      </c>
      <c r="E119" s="25" t="s">
        <v>41</v>
      </c>
      <c r="F119" s="25"/>
      <c r="G119" s="25" t="s">
        <v>175</v>
      </c>
      <c r="H119" s="99">
        <f>K119</f>
        <v>0</v>
      </c>
      <c r="I119" s="36"/>
      <c r="J119" s="16"/>
      <c r="K119" s="18">
        <f>COUNTIF(Entries,$E119)</f>
        <v>0</v>
      </c>
      <c r="L119" s="16"/>
      <c r="M119" s="18">
        <f>IF(ISBLANK(N119),_xlfn.CEILING.PRECISE(H119/VLOOKUP(E119,ParametersB,6,FALSE)),N119)</f>
        <v>0</v>
      </c>
      <c r="N119" s="87"/>
      <c r="O119" s="16"/>
    </row>
    <row r="120" spans="1:15" ht="18.75" x14ac:dyDescent="0.25">
      <c r="A120" s="16"/>
      <c r="B120" s="14"/>
      <c r="C120" s="11"/>
      <c r="D120" s="12"/>
      <c r="E120" s="95" t="s">
        <v>41</v>
      </c>
      <c r="F120" s="95"/>
      <c r="G120" s="13"/>
      <c r="H120" s="38"/>
      <c r="I120" s="37"/>
      <c r="J120" s="17"/>
      <c r="K120" s="166"/>
      <c r="L120" s="17"/>
      <c r="M120" s="37"/>
      <c r="N120" s="86"/>
      <c r="O120" s="17"/>
    </row>
    <row r="121" spans="1:15" ht="18.75" x14ac:dyDescent="0.25">
      <c r="A121" s="24"/>
      <c r="B121" s="14"/>
      <c r="C121" s="9">
        <f>IF(ISBLANK(A121),D119+IF(E120=Lijsten!$B$104,15/24/60,0),A121)</f>
        <v>0.38541666666666674</v>
      </c>
      <c r="D121" s="10">
        <f>C121+M121*VLOOKUP(E121,ParametersB,2,FALSE)+H121*(VLOOKUP(E121,ParametersB,IF(G121=Lijsten!B$108,3,4),FALSE)+VLOOKUP(E121,ParametersB,5,FALSE))</f>
        <v>0.38541666666666674</v>
      </c>
      <c r="E121" s="25" t="s">
        <v>41</v>
      </c>
      <c r="F121" s="25"/>
      <c r="G121" s="25" t="s">
        <v>175</v>
      </c>
      <c r="H121" s="99">
        <f>K121</f>
        <v>0</v>
      </c>
      <c r="I121" s="36"/>
      <c r="J121" s="16"/>
      <c r="K121" s="18">
        <f>COUNTIF(Entries,$E121)</f>
        <v>0</v>
      </c>
      <c r="L121" s="16"/>
      <c r="M121" s="18">
        <f>IF(ISBLANK(N121),_xlfn.CEILING.PRECISE(H121/VLOOKUP(E121,ParametersB,6,FALSE)),N121)</f>
        <v>0</v>
      </c>
      <c r="N121" s="87"/>
      <c r="O121" s="16"/>
    </row>
    <row r="122" spans="1:15" ht="18.75" x14ac:dyDescent="0.25">
      <c r="A122" s="16"/>
      <c r="B122" s="14"/>
      <c r="C122" s="11"/>
      <c r="D122" s="12"/>
      <c r="E122" s="95" t="s">
        <v>41</v>
      </c>
      <c r="F122" s="95"/>
      <c r="G122" s="13"/>
      <c r="H122" s="38"/>
      <c r="I122" s="37"/>
      <c r="J122" s="17"/>
      <c r="K122" s="166"/>
      <c r="L122" s="17"/>
      <c r="M122" s="37"/>
      <c r="N122" s="86"/>
      <c r="O122" s="17"/>
    </row>
    <row r="123" spans="1:15" ht="18.75" x14ac:dyDescent="0.25">
      <c r="A123" s="24"/>
      <c r="B123" s="14"/>
      <c r="C123" s="9">
        <f>IF(ISBLANK(A123),D121+IF(E122=Lijsten!$B$104,15/24/60,0),A123)</f>
        <v>0.38541666666666674</v>
      </c>
      <c r="D123" s="10">
        <f>C123+M123*VLOOKUP(E123,ParametersB,2,FALSE)+H123*(VLOOKUP(E123,ParametersB,IF(G123=Lijsten!B$108,3,4),FALSE)+VLOOKUP(E123,ParametersB,5,FALSE))</f>
        <v>0.38541666666666674</v>
      </c>
      <c r="E123" s="25" t="s">
        <v>41</v>
      </c>
      <c r="F123" s="25"/>
      <c r="G123" s="25" t="s">
        <v>175</v>
      </c>
      <c r="H123" s="99">
        <f>K123</f>
        <v>0</v>
      </c>
      <c r="I123" s="36"/>
      <c r="J123" s="16"/>
      <c r="K123" s="18">
        <f>COUNTIF(Entries,$E123)</f>
        <v>0</v>
      </c>
      <c r="L123" s="16"/>
      <c r="M123" s="18">
        <f>IF(ISBLANK(N123),_xlfn.CEILING.PRECISE(H123/VLOOKUP(E123,ParametersB,6,FALSE)),N123)</f>
        <v>0</v>
      </c>
      <c r="N123" s="87"/>
      <c r="O123" s="16"/>
    </row>
    <row r="124" spans="1:15" ht="18.75" x14ac:dyDescent="0.25">
      <c r="A124" s="16"/>
      <c r="B124" s="14"/>
      <c r="C124" s="11"/>
      <c r="D124" s="12"/>
      <c r="E124" s="95" t="s">
        <v>41</v>
      </c>
      <c r="F124" s="95"/>
      <c r="G124" s="13"/>
      <c r="H124" s="38"/>
      <c r="I124" s="37"/>
      <c r="J124" s="17"/>
      <c r="K124" s="166"/>
      <c r="L124" s="17"/>
      <c r="M124" s="37"/>
      <c r="N124" s="86"/>
      <c r="O124" s="17"/>
    </row>
    <row r="125" spans="1:15" ht="18.75" x14ac:dyDescent="0.25">
      <c r="A125" s="24"/>
      <c r="B125" s="14"/>
      <c r="C125" s="9">
        <f>IF(ISBLANK(A125),D123+IF(E124=Lijsten!$B$104,15/24/60,0),A125)</f>
        <v>0.38541666666666674</v>
      </c>
      <c r="D125" s="10">
        <f>C125+M125*VLOOKUP(E125,ParametersB,2,FALSE)+H125*(VLOOKUP(E125,ParametersB,IF(G125=Lijsten!B$108,3,4),FALSE)+VLOOKUP(E125,ParametersB,5,FALSE))</f>
        <v>0.38541666666666674</v>
      </c>
      <c r="E125" s="25" t="s">
        <v>41</v>
      </c>
      <c r="F125" s="25"/>
      <c r="G125" s="25" t="s">
        <v>175</v>
      </c>
      <c r="H125" s="99">
        <f>K125</f>
        <v>0</v>
      </c>
      <c r="I125" s="36"/>
      <c r="J125" s="16"/>
      <c r="K125" s="18">
        <f>COUNTIF(Entries,$E125)</f>
        <v>0</v>
      </c>
      <c r="L125" s="16"/>
      <c r="M125" s="18">
        <f>IF(ISBLANK(N125),_xlfn.CEILING.PRECISE(H125/VLOOKUP(E125,ParametersB,6,FALSE)),N125)</f>
        <v>0</v>
      </c>
      <c r="N125" s="87"/>
      <c r="O125" s="16"/>
    </row>
    <row r="126" spans="1:15" ht="18.75" x14ac:dyDescent="0.25">
      <c r="A126" s="16"/>
      <c r="B126" s="14"/>
      <c r="C126" s="11"/>
      <c r="D126" s="12"/>
      <c r="E126" s="95" t="s">
        <v>41</v>
      </c>
      <c r="F126" s="95"/>
      <c r="G126" s="13"/>
      <c r="H126" s="38"/>
      <c r="I126" s="37"/>
      <c r="J126" s="17"/>
      <c r="K126" s="166"/>
      <c r="L126" s="17"/>
      <c r="M126" s="37"/>
      <c r="N126" s="86"/>
      <c r="O126" s="17"/>
    </row>
    <row r="127" spans="1:15" ht="18.75" x14ac:dyDescent="0.25">
      <c r="A127" s="24"/>
      <c r="B127" s="14"/>
      <c r="C127" s="9">
        <f>IF(ISBLANK(A127),D125+IF(E126=Lijsten!$B$104,15/24/60,0),A127)</f>
        <v>0.38541666666666674</v>
      </c>
      <c r="D127" s="10">
        <f>C127+M127*VLOOKUP(E127,ParametersB,2,FALSE)+H127*(VLOOKUP(E127,ParametersB,IF(G127=Lijsten!B$108,3,4),FALSE)+VLOOKUP(E127,ParametersB,5,FALSE))</f>
        <v>0.38541666666666674</v>
      </c>
      <c r="E127" s="25" t="s">
        <v>41</v>
      </c>
      <c r="F127" s="25"/>
      <c r="G127" s="25" t="s">
        <v>175</v>
      </c>
      <c r="H127" s="99">
        <f>K127</f>
        <v>0</v>
      </c>
      <c r="I127" s="36"/>
      <c r="J127" s="16"/>
      <c r="K127" s="18">
        <f>COUNTIF(Entries,$E127)</f>
        <v>0</v>
      </c>
      <c r="L127" s="16"/>
      <c r="M127" s="18">
        <f>IF(ISBLANK(N127),_xlfn.CEILING.PRECISE(H127/VLOOKUP(E127,ParametersB,6,FALSE)),N127)</f>
        <v>0</v>
      </c>
      <c r="N127" s="87"/>
      <c r="O127" s="16"/>
    </row>
    <row r="128" spans="1:15" ht="18.75" x14ac:dyDescent="0.25">
      <c r="A128" s="16"/>
      <c r="B128" s="14"/>
      <c r="C128" s="11"/>
      <c r="D128" s="12"/>
      <c r="E128" s="95" t="s">
        <v>41</v>
      </c>
      <c r="F128" s="95"/>
      <c r="G128" s="13"/>
      <c r="H128" s="38"/>
      <c r="I128" s="37"/>
      <c r="J128" s="17"/>
      <c r="K128" s="166"/>
      <c r="L128" s="17"/>
      <c r="M128" s="37"/>
      <c r="N128" s="86"/>
      <c r="O128" s="17"/>
    </row>
    <row r="129" spans="1:15" ht="18.75" x14ac:dyDescent="0.25">
      <c r="A129" s="24"/>
      <c r="B129" s="14"/>
      <c r="C129" s="9">
        <f>IF(ISBLANK(A129),D127+IF(E128=Lijsten!$B$104,15/24/60,0),A129)</f>
        <v>0.38541666666666674</v>
      </c>
      <c r="D129" s="10">
        <f>C129+M129*VLOOKUP(E129,ParametersB,2,FALSE)+H129*(VLOOKUP(E129,ParametersB,IF(G129=Lijsten!B$108,3,4),FALSE)+VLOOKUP(E129,ParametersB,5,FALSE))</f>
        <v>0.38541666666666674</v>
      </c>
      <c r="E129" s="25" t="s">
        <v>41</v>
      </c>
      <c r="F129" s="25"/>
      <c r="G129" s="25" t="s">
        <v>175</v>
      </c>
      <c r="H129" s="99">
        <f>K129</f>
        <v>0</v>
      </c>
      <c r="I129" s="36"/>
      <c r="J129" s="16"/>
      <c r="K129" s="18">
        <f>COUNTIF(Entries,$E129)</f>
        <v>0</v>
      </c>
      <c r="L129" s="16"/>
      <c r="M129" s="18">
        <f>IF(ISBLANK(N129),_xlfn.CEILING.PRECISE(H129/VLOOKUP(E129,ParametersB,6,FALSE)),N129)</f>
        <v>0</v>
      </c>
      <c r="N129" s="87"/>
      <c r="O129" s="16"/>
    </row>
    <row r="130" spans="1:15" ht="18.75" x14ac:dyDescent="0.25">
      <c r="A130" s="16"/>
      <c r="B130" s="14"/>
      <c r="C130" s="11"/>
      <c r="D130" s="12"/>
      <c r="E130" s="95" t="s">
        <v>41</v>
      </c>
      <c r="F130" s="95"/>
      <c r="G130" s="13"/>
      <c r="H130" s="38"/>
      <c r="I130" s="37"/>
      <c r="J130" s="17"/>
      <c r="K130" s="166"/>
      <c r="L130" s="17"/>
      <c r="M130" s="37"/>
      <c r="N130" s="86"/>
      <c r="O130" s="17"/>
    </row>
    <row r="131" spans="1:15" ht="18.75" x14ac:dyDescent="0.25">
      <c r="A131" s="24"/>
      <c r="B131" s="14"/>
      <c r="C131" s="9">
        <f>IF(ISBLANK(A131),D129+IF(E130=Lijsten!$B$104,15/24/60,0),A131)</f>
        <v>0.38541666666666674</v>
      </c>
      <c r="D131" s="10">
        <f>C131+M131*VLOOKUP(E131,ParametersB,2,FALSE)+H131*(VLOOKUP(E131,ParametersB,IF(G131=Lijsten!B$108,3,4),FALSE)+VLOOKUP(E131,ParametersB,5,FALSE))</f>
        <v>0.38541666666666674</v>
      </c>
      <c r="E131" s="25" t="s">
        <v>41</v>
      </c>
      <c r="F131" s="25"/>
      <c r="G131" s="25" t="s">
        <v>175</v>
      </c>
      <c r="H131" s="99">
        <f>K131</f>
        <v>0</v>
      </c>
      <c r="I131" s="36"/>
      <c r="J131" s="16"/>
      <c r="K131" s="18">
        <f>COUNTIF(Entries,$E131)</f>
        <v>0</v>
      </c>
      <c r="L131" s="16"/>
      <c r="M131" s="18">
        <f>IF(ISBLANK(N131),_xlfn.CEILING.PRECISE(H131/VLOOKUP(E131,ParametersB,6,FALSE)),N131)</f>
        <v>0</v>
      </c>
      <c r="N131" s="87"/>
      <c r="O131" s="16"/>
    </row>
    <row r="132" spans="1:15" ht="18.75" x14ac:dyDescent="0.25">
      <c r="A132" s="16"/>
      <c r="B132" s="14"/>
      <c r="C132" s="11"/>
      <c r="D132" s="12"/>
      <c r="E132" s="95" t="s">
        <v>41</v>
      </c>
      <c r="F132" s="95"/>
      <c r="G132" s="13"/>
      <c r="H132" s="38"/>
      <c r="I132" s="37"/>
      <c r="J132" s="17"/>
      <c r="K132" s="166"/>
      <c r="L132" s="17"/>
      <c r="M132" s="37"/>
      <c r="N132" s="86"/>
      <c r="O132" s="17"/>
    </row>
    <row r="133" spans="1:15" ht="18.75" x14ac:dyDescent="0.25">
      <c r="A133" s="24"/>
      <c r="B133" s="14"/>
      <c r="C133" s="9">
        <f>IF(ISBLANK(A133),D131+IF(E132=Lijsten!$B$104,15/24/60,0),A133)</f>
        <v>0.38541666666666674</v>
      </c>
      <c r="D133" s="10">
        <f>C133+M133*VLOOKUP(E133,ParametersB,2,FALSE)+H133*(VLOOKUP(E133,ParametersB,IF(G133=Lijsten!B$108,3,4),FALSE)+VLOOKUP(E133,ParametersB,5,FALSE))</f>
        <v>0.38541666666666674</v>
      </c>
      <c r="E133" s="25" t="s">
        <v>41</v>
      </c>
      <c r="F133" s="25"/>
      <c r="G133" s="25" t="s">
        <v>175</v>
      </c>
      <c r="H133" s="99">
        <f>K133</f>
        <v>0</v>
      </c>
      <c r="I133" s="36"/>
      <c r="J133" s="16"/>
      <c r="K133" s="18">
        <f>COUNTIF(Entries,$E133)</f>
        <v>0</v>
      </c>
      <c r="L133" s="16"/>
      <c r="M133" s="18">
        <f>IF(ISBLANK(N133),_xlfn.CEILING.PRECISE(H133/VLOOKUP(E133,ParametersB,6,FALSE)),N133)</f>
        <v>0</v>
      </c>
      <c r="N133" s="87"/>
      <c r="O133" s="16"/>
    </row>
    <row r="134" spans="1:15" ht="18.75" x14ac:dyDescent="0.25">
      <c r="A134" s="16"/>
      <c r="B134" s="14"/>
      <c r="C134" s="11"/>
      <c r="D134" s="12"/>
      <c r="E134" s="95" t="s">
        <v>41</v>
      </c>
      <c r="F134" s="95"/>
      <c r="G134" s="13"/>
      <c r="H134" s="38"/>
      <c r="I134" s="37"/>
      <c r="J134" s="17"/>
      <c r="K134" s="166"/>
      <c r="L134" s="17"/>
      <c r="M134" s="37"/>
      <c r="N134" s="86"/>
      <c r="O134" s="17"/>
    </row>
    <row r="135" spans="1:15" ht="18.75" x14ac:dyDescent="0.25">
      <c r="A135" s="24"/>
      <c r="B135" s="14"/>
      <c r="C135" s="9">
        <f>IF(ISBLANK(A135),D133+IF(E134=Lijsten!$B$104,15/24/60,0),A135)</f>
        <v>0.38541666666666674</v>
      </c>
      <c r="D135" s="10">
        <f>C135+M135*VLOOKUP(E135,ParametersB,2,FALSE)+H135*(VLOOKUP(E135,ParametersB,IF(G135=Lijsten!B$108,3,4),FALSE)+VLOOKUP(E135,ParametersB,5,FALSE))</f>
        <v>0.38541666666666674</v>
      </c>
      <c r="E135" s="25" t="s">
        <v>41</v>
      </c>
      <c r="F135" s="25"/>
      <c r="G135" s="25" t="s">
        <v>175</v>
      </c>
      <c r="H135" s="99">
        <f>K135</f>
        <v>0</v>
      </c>
      <c r="I135" s="36"/>
      <c r="J135" s="16"/>
      <c r="K135" s="18">
        <f>COUNTIF(Entries,$E135)</f>
        <v>0</v>
      </c>
      <c r="L135" s="16"/>
      <c r="M135" s="18">
        <f>IF(ISBLANK(N135),_xlfn.CEILING.PRECISE(H135/VLOOKUP(E135,ParametersB,6,FALSE)),N135)</f>
        <v>0</v>
      </c>
      <c r="N135" s="87"/>
      <c r="O135" s="16"/>
    </row>
    <row r="136" spans="1:15" ht="18.75" x14ac:dyDescent="0.25">
      <c r="A136" s="16"/>
      <c r="B136" s="14"/>
      <c r="C136" s="11"/>
      <c r="D136" s="12"/>
      <c r="E136" s="95" t="s">
        <v>41</v>
      </c>
      <c r="F136" s="95"/>
      <c r="G136" s="13"/>
      <c r="H136" s="38"/>
      <c r="I136" s="37"/>
      <c r="J136" s="17"/>
      <c r="K136" s="166"/>
      <c r="L136" s="17"/>
      <c r="M136" s="37"/>
      <c r="N136" s="86"/>
      <c r="O136" s="17"/>
    </row>
    <row r="137" spans="1:15" ht="18.75" x14ac:dyDescent="0.25">
      <c r="A137" s="24"/>
      <c r="B137" s="14"/>
      <c r="C137" s="9">
        <f>IF(ISBLANK(A137),D135+IF(E136=Lijsten!$B$104,15/24/60,0),A137)</f>
        <v>0.38541666666666674</v>
      </c>
      <c r="D137" s="10">
        <f>C137+M137*VLOOKUP(E137,ParametersB,2,FALSE)+H137*(VLOOKUP(E137,ParametersB,IF(G137=Lijsten!B$108,3,4),FALSE)+VLOOKUP(E137,ParametersB,5,FALSE))</f>
        <v>0.38541666666666674</v>
      </c>
      <c r="E137" s="25" t="s">
        <v>41</v>
      </c>
      <c r="F137" s="25"/>
      <c r="G137" s="25" t="s">
        <v>175</v>
      </c>
      <c r="H137" s="99">
        <f>K137</f>
        <v>0</v>
      </c>
      <c r="I137" s="36"/>
      <c r="J137" s="16"/>
      <c r="K137" s="18">
        <f>COUNTIF(Entries,$E137)</f>
        <v>0</v>
      </c>
      <c r="L137" s="16"/>
      <c r="M137" s="18">
        <f>IF(ISBLANK(N137),_xlfn.CEILING.PRECISE(H137/VLOOKUP(E137,ParametersB,6,FALSE)),N137)</f>
        <v>0</v>
      </c>
      <c r="N137" s="87"/>
      <c r="O137" s="16"/>
    </row>
    <row r="138" spans="1:15" ht="18.75" x14ac:dyDescent="0.25">
      <c r="A138" s="16"/>
      <c r="B138" s="14"/>
      <c r="C138" s="11"/>
      <c r="D138" s="12"/>
      <c r="E138" s="95" t="s">
        <v>41</v>
      </c>
      <c r="F138" s="95"/>
      <c r="G138" s="13"/>
      <c r="H138" s="38"/>
      <c r="I138" s="37"/>
      <c r="J138" s="17"/>
      <c r="K138" s="166"/>
      <c r="L138" s="17"/>
      <c r="M138" s="37"/>
      <c r="N138" s="86"/>
      <c r="O138" s="17"/>
    </row>
    <row r="139" spans="1:15" ht="18.75" x14ac:dyDescent="0.25">
      <c r="A139" s="24"/>
      <c r="B139" s="14"/>
      <c r="C139" s="9">
        <f>IF(ISBLANK(A139),D137+IF(E138=Lijsten!$B$104,15/24/60,0),A139)</f>
        <v>0.38541666666666674</v>
      </c>
      <c r="D139" s="10">
        <f>C139+M139*VLOOKUP(E139,ParametersB,2,FALSE)+H139*(VLOOKUP(E139,ParametersB,IF(G139=Lijsten!B$108,3,4),FALSE)+VLOOKUP(E139,ParametersB,5,FALSE))</f>
        <v>0.38541666666666674</v>
      </c>
      <c r="E139" s="25" t="s">
        <v>41</v>
      </c>
      <c r="F139" s="25"/>
      <c r="G139" s="25" t="s">
        <v>175</v>
      </c>
      <c r="H139" s="99">
        <f>K139</f>
        <v>0</v>
      </c>
      <c r="I139" s="36"/>
      <c r="J139" s="16"/>
      <c r="K139" s="18">
        <f>COUNTIF(Entries,$E139)</f>
        <v>0</v>
      </c>
      <c r="L139" s="16"/>
      <c r="M139" s="18">
        <f>IF(ISBLANK(N139),_xlfn.CEILING.PRECISE(H139/VLOOKUP(E139,ParametersB,6,FALSE)),N139)</f>
        <v>0</v>
      </c>
      <c r="N139" s="87"/>
      <c r="O139" s="16"/>
    </row>
    <row r="140" spans="1:15" ht="18.75" x14ac:dyDescent="0.25">
      <c r="A140" s="16"/>
      <c r="B140" s="14"/>
      <c r="C140" s="11"/>
      <c r="D140" s="12"/>
      <c r="E140" s="95" t="s">
        <v>41</v>
      </c>
      <c r="F140" s="95"/>
      <c r="G140" s="13"/>
      <c r="H140" s="38"/>
      <c r="I140" s="37"/>
      <c r="J140" s="17"/>
      <c r="K140" s="166"/>
      <c r="L140" s="17"/>
      <c r="M140" s="37"/>
      <c r="N140" s="86"/>
      <c r="O140" s="17"/>
    </row>
    <row r="141" spans="1:15" ht="18.75" x14ac:dyDescent="0.25">
      <c r="A141" s="24"/>
      <c r="B141" s="14"/>
      <c r="C141" s="9">
        <f>IF(ISBLANK(A141),D139+IF(E140=Lijsten!$B$104,15/24/60,0),A141)</f>
        <v>0.38541666666666674</v>
      </c>
      <c r="D141" s="10">
        <f>C141+M141*VLOOKUP(E141,ParametersB,2,FALSE)+H141*(VLOOKUP(E141,ParametersB,IF(G141=Lijsten!B$108,3,4),FALSE)+VLOOKUP(E141,ParametersB,5,FALSE))</f>
        <v>0.38541666666666674</v>
      </c>
      <c r="E141" s="25" t="s">
        <v>41</v>
      </c>
      <c r="F141" s="25"/>
      <c r="G141" s="25" t="s">
        <v>175</v>
      </c>
      <c r="H141" s="99">
        <f>K141</f>
        <v>0</v>
      </c>
      <c r="I141" s="36"/>
      <c r="J141" s="16"/>
      <c r="K141" s="18">
        <f>COUNTIF(Entries,$E141)</f>
        <v>0</v>
      </c>
      <c r="L141" s="16"/>
      <c r="M141" s="18">
        <f>IF(ISBLANK(N141),_xlfn.CEILING.PRECISE(H141/VLOOKUP(E141,ParametersB,6,FALSE)),N141)</f>
        <v>0</v>
      </c>
      <c r="N141" s="87"/>
      <c r="O141" s="16"/>
    </row>
    <row r="142" spans="1:15" ht="18.75" x14ac:dyDescent="0.25">
      <c r="A142" s="16"/>
      <c r="B142" s="14"/>
      <c r="C142" s="11"/>
      <c r="D142" s="12"/>
      <c r="E142" s="95" t="s">
        <v>41</v>
      </c>
      <c r="F142" s="95"/>
      <c r="G142" s="13"/>
      <c r="H142" s="38"/>
      <c r="I142" s="37"/>
      <c r="J142" s="17"/>
      <c r="K142" s="166"/>
      <c r="L142" s="17"/>
      <c r="M142" s="37"/>
      <c r="N142" s="86"/>
      <c r="O142" s="17"/>
    </row>
    <row r="143" spans="1:15" ht="18.75" x14ac:dyDescent="0.25">
      <c r="A143" s="24"/>
      <c r="B143" s="14"/>
      <c r="C143" s="9">
        <f>IF(ISBLANK(A143),D141+IF(E142=Lijsten!$B$104,15/24/60,0),A143)</f>
        <v>0.38541666666666674</v>
      </c>
      <c r="D143" s="10">
        <f>C143+M143*VLOOKUP(E143,ParametersB,2,FALSE)+H143*(VLOOKUP(E143,ParametersB,IF(G143=Lijsten!B$108,3,4),FALSE)+VLOOKUP(E143,ParametersB,5,FALSE))</f>
        <v>0.38541666666666674</v>
      </c>
      <c r="E143" s="25" t="s">
        <v>41</v>
      </c>
      <c r="F143" s="25"/>
      <c r="G143" s="25" t="s">
        <v>175</v>
      </c>
      <c r="H143" s="99">
        <f>K143</f>
        <v>0</v>
      </c>
      <c r="I143" s="36"/>
      <c r="J143" s="16"/>
      <c r="K143" s="18">
        <f>COUNTIF(Entries,$E143)</f>
        <v>0</v>
      </c>
      <c r="L143" s="16"/>
      <c r="M143" s="18">
        <f>IF(ISBLANK(N143),_xlfn.CEILING.PRECISE(H143/VLOOKUP(E143,ParametersB,6,FALSE)),N143)</f>
        <v>0</v>
      </c>
      <c r="N143" s="87"/>
      <c r="O143" s="16"/>
    </row>
    <row r="144" spans="1:15" ht="18.75" x14ac:dyDescent="0.25">
      <c r="A144" s="16"/>
      <c r="B144" s="14"/>
      <c r="C144" s="11"/>
      <c r="D144" s="12"/>
      <c r="E144" s="95" t="s">
        <v>41</v>
      </c>
      <c r="F144" s="95"/>
      <c r="G144" s="13"/>
      <c r="H144" s="38"/>
      <c r="I144" s="37"/>
      <c r="J144" s="17"/>
      <c r="K144" s="166"/>
      <c r="L144" s="17"/>
      <c r="M144" s="37"/>
      <c r="N144" s="86"/>
      <c r="O144" s="17"/>
    </row>
    <row r="145" spans="1:15" ht="18.75" x14ac:dyDescent="0.25">
      <c r="A145" s="24"/>
      <c r="B145" s="14"/>
      <c r="C145" s="9">
        <f>IF(ISBLANK(A145),D143+IF(E144=Lijsten!$B$104,15/24/60,0),A145)</f>
        <v>0.38541666666666674</v>
      </c>
      <c r="D145" s="10">
        <f>C145+M145*VLOOKUP(E145,ParametersB,2,FALSE)+H145*(VLOOKUP(E145,ParametersB,IF(G145=Lijsten!B$108,3,4),FALSE)+VLOOKUP(E145,ParametersB,5,FALSE))</f>
        <v>0.38541666666666674</v>
      </c>
      <c r="E145" s="25" t="s">
        <v>41</v>
      </c>
      <c r="F145" s="25"/>
      <c r="G145" s="25" t="s">
        <v>175</v>
      </c>
      <c r="H145" s="99">
        <f>K145</f>
        <v>0</v>
      </c>
      <c r="I145" s="36"/>
      <c r="J145" s="16"/>
      <c r="K145" s="18">
        <f>COUNTIF(Entries,$E145)</f>
        <v>0</v>
      </c>
      <c r="L145" s="16"/>
      <c r="M145" s="18">
        <f>IF(ISBLANK(N145),_xlfn.CEILING.PRECISE(H145/VLOOKUP(E145,ParametersB,6,FALSE)),N145)</f>
        <v>0</v>
      </c>
      <c r="N145" s="87"/>
      <c r="O145" s="16"/>
    </row>
    <row r="146" spans="1:15" ht="18.75" x14ac:dyDescent="0.25">
      <c r="A146" s="16"/>
      <c r="B146" s="14"/>
      <c r="C146" s="11"/>
      <c r="D146" s="12"/>
      <c r="E146" s="95" t="s">
        <v>41</v>
      </c>
      <c r="F146" s="95"/>
      <c r="G146" s="13"/>
      <c r="H146" s="38"/>
      <c r="I146" s="37"/>
      <c r="J146" s="17"/>
      <c r="K146" s="166"/>
      <c r="L146" s="17"/>
      <c r="M146" s="37"/>
      <c r="N146" s="86"/>
      <c r="O146" s="17"/>
    </row>
    <row r="147" spans="1:15" ht="18.75" x14ac:dyDescent="0.25">
      <c r="A147" s="24"/>
      <c r="B147" s="14"/>
      <c r="C147" s="9">
        <f>IF(ISBLANK(A147),D145+IF(E146=Lijsten!$B$104,15/24/60,0),A147)</f>
        <v>0.38541666666666674</v>
      </c>
      <c r="D147" s="10">
        <f>C147+M147*VLOOKUP(E147,ParametersB,2,FALSE)+H147*(VLOOKUP(E147,ParametersB,IF(G147=Lijsten!B$108,3,4),FALSE)+VLOOKUP(E147,ParametersB,5,FALSE))</f>
        <v>0.38541666666666674</v>
      </c>
      <c r="E147" s="25" t="s">
        <v>41</v>
      </c>
      <c r="F147" s="25"/>
      <c r="G147" s="25" t="s">
        <v>175</v>
      </c>
      <c r="H147" s="99">
        <f>K147</f>
        <v>0</v>
      </c>
      <c r="I147" s="36"/>
      <c r="J147" s="16"/>
      <c r="K147" s="18">
        <f>COUNTIF(Entries,$E147)</f>
        <v>0</v>
      </c>
      <c r="L147" s="16"/>
      <c r="M147" s="18">
        <f>IF(ISBLANK(N147),_xlfn.CEILING.PRECISE(H147/VLOOKUP(E147,ParametersB,6,FALSE)),N147)</f>
        <v>0</v>
      </c>
      <c r="N147" s="87"/>
      <c r="O147" s="16"/>
    </row>
    <row r="148" spans="1:15" ht="18.75" x14ac:dyDescent="0.25">
      <c r="A148" s="16"/>
      <c r="B148" s="14"/>
      <c r="C148" s="11"/>
      <c r="D148" s="12"/>
      <c r="E148" s="95" t="s">
        <v>41</v>
      </c>
      <c r="F148" s="95"/>
      <c r="G148" s="13"/>
      <c r="H148" s="38"/>
      <c r="I148" s="37"/>
      <c r="J148" s="17"/>
      <c r="K148" s="166"/>
      <c r="L148" s="17"/>
      <c r="M148" s="37"/>
      <c r="N148" s="86"/>
      <c r="O148" s="17"/>
    </row>
    <row r="149" spans="1:15" ht="18.75" x14ac:dyDescent="0.25">
      <c r="A149" s="24"/>
      <c r="B149" s="14"/>
      <c r="C149" s="9">
        <f>IF(ISBLANK(A149),D147+IF(E148=Lijsten!$B$104,15/24/60,0),A149)</f>
        <v>0.38541666666666674</v>
      </c>
      <c r="D149" s="10">
        <f>C149+M149*VLOOKUP(E149,ParametersB,2,FALSE)+H149*(VLOOKUP(E149,ParametersB,IF(G149=Lijsten!B$108,3,4),FALSE)+VLOOKUP(E149,ParametersB,5,FALSE))</f>
        <v>0.38541666666666674</v>
      </c>
      <c r="E149" s="25" t="s">
        <v>41</v>
      </c>
      <c r="F149" s="25"/>
      <c r="G149" s="25" t="s">
        <v>175</v>
      </c>
      <c r="H149" s="99">
        <f>K149</f>
        <v>0</v>
      </c>
      <c r="I149" s="36"/>
      <c r="J149" s="16"/>
      <c r="K149" s="18">
        <f>COUNTIF(Entries,$E149)</f>
        <v>0</v>
      </c>
      <c r="L149" s="16"/>
      <c r="M149" s="18">
        <f>IF(ISBLANK(N149),_xlfn.CEILING.PRECISE(H149/VLOOKUP(E149,ParametersB,6,FALSE)),N149)</f>
        <v>0</v>
      </c>
      <c r="N149" s="87"/>
      <c r="O149" s="16"/>
    </row>
    <row r="150" spans="1:15" ht="18.75" x14ac:dyDescent="0.25">
      <c r="A150" s="16"/>
      <c r="B150" s="14"/>
      <c r="C150" s="11"/>
      <c r="D150" s="12"/>
      <c r="E150" s="95" t="s">
        <v>41</v>
      </c>
      <c r="F150" s="95"/>
      <c r="G150" s="13"/>
      <c r="H150" s="38"/>
      <c r="I150" s="37"/>
      <c r="J150" s="17"/>
      <c r="K150" s="166"/>
      <c r="L150" s="17"/>
      <c r="M150" s="37"/>
      <c r="N150" s="86"/>
      <c r="O150" s="17"/>
    </row>
    <row r="151" spans="1:15" ht="18.75" x14ac:dyDescent="0.25">
      <c r="A151" s="24"/>
      <c r="B151" s="14"/>
      <c r="C151" s="9">
        <f>IF(ISBLANK(A151),D149+IF(E150=Lijsten!$B$104,15/24/60,0),A151)</f>
        <v>0.38541666666666674</v>
      </c>
      <c r="D151" s="10">
        <f>C151+M151*VLOOKUP(E151,ParametersB,2,FALSE)+H151*(VLOOKUP(E151,ParametersB,IF(G151=Lijsten!B$108,3,4),FALSE)+VLOOKUP(E151,ParametersB,5,FALSE))</f>
        <v>0.38541666666666674</v>
      </c>
      <c r="E151" s="25" t="s">
        <v>41</v>
      </c>
      <c r="F151" s="25"/>
      <c r="G151" s="25" t="s">
        <v>175</v>
      </c>
      <c r="H151" s="99">
        <f>K151</f>
        <v>0</v>
      </c>
      <c r="I151" s="36"/>
      <c r="J151" s="16"/>
      <c r="K151" s="18">
        <f>COUNTIF(Entries,$E151)</f>
        <v>0</v>
      </c>
      <c r="L151" s="16"/>
      <c r="M151" s="18">
        <f>IF(ISBLANK(N151),_xlfn.CEILING.PRECISE(H151/VLOOKUP(E151,ParametersB,6,FALSE)),N151)</f>
        <v>0</v>
      </c>
      <c r="N151" s="87"/>
      <c r="O151" s="16"/>
    </row>
    <row r="152" spans="1:15" ht="18.75" x14ac:dyDescent="0.25">
      <c r="A152" s="16"/>
      <c r="B152" s="14"/>
      <c r="C152" s="11"/>
      <c r="D152" s="12"/>
      <c r="E152" s="95" t="s">
        <v>41</v>
      </c>
      <c r="F152" s="95"/>
      <c r="G152" s="13"/>
      <c r="H152" s="38"/>
      <c r="I152" s="37"/>
      <c r="J152" s="17"/>
      <c r="K152" s="166"/>
      <c r="L152" s="17"/>
      <c r="M152" s="37"/>
      <c r="N152" s="86"/>
      <c r="O152" s="17"/>
    </row>
    <row r="153" spans="1:15" ht="18.75" x14ac:dyDescent="0.25">
      <c r="A153" s="24"/>
      <c r="B153" s="14"/>
      <c r="C153" s="9">
        <f>IF(ISBLANK(A153),D151+IF(E152=Lijsten!$B$104,15/24/60,0),A153)</f>
        <v>0.38541666666666674</v>
      </c>
      <c r="D153" s="10">
        <f>C153+M153*VLOOKUP(E153,ParametersB,2,FALSE)+H153*(VLOOKUP(E153,ParametersB,IF(G153=Lijsten!B$108,3,4),FALSE)+VLOOKUP(E153,ParametersB,5,FALSE))</f>
        <v>0.38541666666666674</v>
      </c>
      <c r="E153" s="25" t="s">
        <v>41</v>
      </c>
      <c r="F153" s="25"/>
      <c r="G153" s="25" t="s">
        <v>175</v>
      </c>
      <c r="H153" s="99">
        <f>K153</f>
        <v>0</v>
      </c>
      <c r="I153" s="36"/>
      <c r="J153" s="16"/>
      <c r="K153" s="18">
        <f>COUNTIF(Entries,$E153)</f>
        <v>0</v>
      </c>
      <c r="L153" s="16"/>
      <c r="M153" s="18">
        <f>IF(ISBLANK(N153),_xlfn.CEILING.PRECISE(H153/VLOOKUP(E153,ParametersB,6,FALSE)),N153)</f>
        <v>0</v>
      </c>
      <c r="N153" s="87"/>
      <c r="O153" s="16"/>
    </row>
    <row r="154" spans="1:15" ht="18.75" x14ac:dyDescent="0.25">
      <c r="A154" s="16"/>
      <c r="B154" s="14"/>
      <c r="C154" s="11"/>
      <c r="D154" s="12"/>
      <c r="E154" s="95" t="s">
        <v>41</v>
      </c>
      <c r="F154" s="95"/>
      <c r="G154" s="13"/>
      <c r="H154" s="38"/>
      <c r="I154" s="37"/>
      <c r="J154" s="17"/>
      <c r="K154" s="166"/>
      <c r="L154" s="17"/>
      <c r="M154" s="37"/>
      <c r="N154" s="86"/>
      <c r="O154" s="17"/>
    </row>
    <row r="155" spans="1:15" ht="18.75" x14ac:dyDescent="0.25">
      <c r="A155" s="24"/>
      <c r="B155" s="14"/>
      <c r="C155" s="9">
        <f>IF(ISBLANK(A155),D153+IF(E154=Lijsten!$B$104,15/24/60,0),A155)</f>
        <v>0.38541666666666674</v>
      </c>
      <c r="D155" s="10">
        <f>C155+M155*VLOOKUP(E155,ParametersB,2,FALSE)+H155*(VLOOKUP(E155,ParametersB,IF(G155=Lijsten!B$108,3,4),FALSE)+VLOOKUP(E155,ParametersB,5,FALSE))</f>
        <v>0.38541666666666674</v>
      </c>
      <c r="E155" s="25" t="s">
        <v>41</v>
      </c>
      <c r="F155" s="25"/>
      <c r="G155" s="25" t="s">
        <v>175</v>
      </c>
      <c r="H155" s="99">
        <f>K155</f>
        <v>0</v>
      </c>
      <c r="I155" s="36"/>
      <c r="J155" s="16"/>
      <c r="K155" s="18">
        <f>COUNTIF(Entries,$E155)</f>
        <v>0</v>
      </c>
      <c r="L155" s="16"/>
      <c r="M155" s="18">
        <f>IF(ISBLANK(N155),_xlfn.CEILING.PRECISE(H155/VLOOKUP(E155,ParametersB,6,FALSE)),N155)</f>
        <v>0</v>
      </c>
      <c r="N155" s="87"/>
      <c r="O155" s="16"/>
    </row>
    <row r="156" spans="1:15" ht="18.75" x14ac:dyDescent="0.25">
      <c r="A156" s="16"/>
      <c r="B156" s="14"/>
      <c r="C156" s="11"/>
      <c r="D156" s="12"/>
      <c r="E156" s="95" t="s">
        <v>41</v>
      </c>
      <c r="F156" s="95"/>
      <c r="G156" s="13"/>
      <c r="H156" s="38"/>
      <c r="I156" s="37"/>
      <c r="J156" s="17"/>
      <c r="K156" s="166"/>
      <c r="L156" s="17"/>
      <c r="M156" s="37"/>
      <c r="N156" s="86"/>
      <c r="O156" s="17"/>
    </row>
    <row r="157" spans="1:15" ht="18.75" x14ac:dyDescent="0.25">
      <c r="A157" s="24"/>
      <c r="B157" s="14"/>
      <c r="C157" s="9">
        <f>IF(ISBLANK(A157),D155+IF(E156=Lijsten!$B$104,15/24/60,0),A157)</f>
        <v>0.38541666666666674</v>
      </c>
      <c r="D157" s="10">
        <f>C157+M157*VLOOKUP(E157,ParametersB,2,FALSE)+H157*(VLOOKUP(E157,ParametersB,IF(G157=Lijsten!B$108,3,4),FALSE)+VLOOKUP(E157,ParametersB,5,FALSE))</f>
        <v>0.38541666666666674</v>
      </c>
      <c r="E157" s="25" t="s">
        <v>41</v>
      </c>
      <c r="F157" s="25"/>
      <c r="G157" s="25" t="s">
        <v>175</v>
      </c>
      <c r="H157" s="99">
        <f>K157</f>
        <v>0</v>
      </c>
      <c r="I157" s="36"/>
      <c r="J157" s="16"/>
      <c r="K157" s="18">
        <f>COUNTIF(Entries,$E157)</f>
        <v>0</v>
      </c>
      <c r="L157" s="16"/>
      <c r="M157" s="18">
        <f>IF(ISBLANK(N157),_xlfn.CEILING.PRECISE(H157/VLOOKUP(E157,ParametersB,6,FALSE)),N157)</f>
        <v>0</v>
      </c>
      <c r="N157" s="87"/>
      <c r="O157" s="16"/>
    </row>
    <row r="158" spans="1:15" ht="18.75" x14ac:dyDescent="0.25">
      <c r="A158" s="16"/>
      <c r="B158" s="14"/>
      <c r="C158" s="11"/>
      <c r="D158" s="12"/>
      <c r="E158" s="95" t="s">
        <v>41</v>
      </c>
      <c r="F158" s="95"/>
      <c r="G158" s="230"/>
      <c r="H158" s="38"/>
      <c r="I158" s="37"/>
      <c r="J158" s="17"/>
      <c r="K158" s="166"/>
      <c r="L158" s="17"/>
      <c r="M158" s="37"/>
      <c r="N158" s="86"/>
      <c r="O158" s="17"/>
    </row>
  </sheetData>
  <mergeCells count="4">
    <mergeCell ref="C1:I1"/>
    <mergeCell ref="C4:I4"/>
    <mergeCell ref="C3:I3"/>
    <mergeCell ref="G2:I2"/>
  </mergeCells>
  <conditionalFormatting sqref="H7:H8">
    <cfRule type="expression" dxfId="331" priority="489">
      <formula>$H7&lt;&gt;$K7</formula>
    </cfRule>
  </conditionalFormatting>
  <conditionalFormatting sqref="H61:H62">
    <cfRule type="expression" dxfId="330" priority="291">
      <formula>$H61&lt;&gt;$K61</formula>
    </cfRule>
  </conditionalFormatting>
  <conditionalFormatting sqref="H53:H54">
    <cfRule type="expression" dxfId="329" priority="299">
      <formula>$H53&lt;&gt;$K53</formula>
    </cfRule>
  </conditionalFormatting>
  <conditionalFormatting sqref="H55:H56">
    <cfRule type="expression" dxfId="328" priority="297">
      <formula>$H55&lt;&gt;$K55</formula>
    </cfRule>
  </conditionalFormatting>
  <conditionalFormatting sqref="H57:H58">
    <cfRule type="expression" dxfId="327" priority="295">
      <formula>$H57&lt;&gt;$K57</formula>
    </cfRule>
  </conditionalFormatting>
  <conditionalFormatting sqref="H59:H60">
    <cfRule type="expression" dxfId="326" priority="293">
      <formula>$H59&lt;&gt;$K59</formula>
    </cfRule>
  </conditionalFormatting>
  <conditionalFormatting sqref="H63:H64">
    <cfRule type="expression" dxfId="325" priority="289">
      <formula>$H63&lt;&gt;$K63</formula>
    </cfRule>
  </conditionalFormatting>
  <conditionalFormatting sqref="H65:H66">
    <cfRule type="expression" dxfId="324" priority="287">
      <formula>$H65&lt;&gt;$K65</formula>
    </cfRule>
  </conditionalFormatting>
  <conditionalFormatting sqref="H67:H68">
    <cfRule type="expression" dxfId="323" priority="285">
      <formula>$H67&lt;&gt;$K67</formula>
    </cfRule>
  </conditionalFormatting>
  <conditionalFormatting sqref="H69:H70">
    <cfRule type="expression" dxfId="322" priority="283">
      <formula>$H69&lt;&gt;$K69</formula>
    </cfRule>
  </conditionalFormatting>
  <conditionalFormatting sqref="H71:H72">
    <cfRule type="expression" dxfId="321" priority="281">
      <formula>$H71&lt;&gt;$K71</formula>
    </cfRule>
  </conditionalFormatting>
  <conditionalFormatting sqref="H73:H74">
    <cfRule type="expression" dxfId="320" priority="279">
      <formula>$H73&lt;&gt;$K73</formula>
    </cfRule>
  </conditionalFormatting>
  <conditionalFormatting sqref="H75:H76">
    <cfRule type="expression" dxfId="319" priority="277">
      <formula>$H75&lt;&gt;$K75</formula>
    </cfRule>
  </conditionalFormatting>
  <conditionalFormatting sqref="H77:H78">
    <cfRule type="expression" dxfId="318" priority="275">
      <formula>$H77&lt;&gt;$K77</formula>
    </cfRule>
  </conditionalFormatting>
  <conditionalFormatting sqref="H79:H80">
    <cfRule type="expression" dxfId="317" priority="273">
      <formula>$H79&lt;&gt;$K79</formula>
    </cfRule>
  </conditionalFormatting>
  <conditionalFormatting sqref="H81:H82">
    <cfRule type="expression" dxfId="316" priority="271">
      <formula>$H81&lt;&gt;$K81</formula>
    </cfRule>
  </conditionalFormatting>
  <conditionalFormatting sqref="H83:H84">
    <cfRule type="expression" dxfId="315" priority="269">
      <formula>$H83&lt;&gt;$K83</formula>
    </cfRule>
  </conditionalFormatting>
  <conditionalFormatting sqref="H85:H86">
    <cfRule type="expression" dxfId="314" priority="267">
      <formula>$H85&lt;&gt;$K85</formula>
    </cfRule>
  </conditionalFormatting>
  <conditionalFormatting sqref="H87:H88">
    <cfRule type="expression" dxfId="313" priority="265">
      <formula>$H87&lt;&gt;$K87</formula>
    </cfRule>
  </conditionalFormatting>
  <conditionalFormatting sqref="H89:H90">
    <cfRule type="expression" dxfId="312" priority="263">
      <formula>$H89&lt;&gt;$K89</formula>
    </cfRule>
  </conditionalFormatting>
  <conditionalFormatting sqref="H151:H152">
    <cfRule type="expression" dxfId="311" priority="201">
      <formula>$H151&lt;&gt;$K151</formula>
    </cfRule>
  </conditionalFormatting>
  <conditionalFormatting sqref="H9:H10">
    <cfRule type="expression" dxfId="310" priority="381">
      <formula>$H9&lt;&gt;$K9</formula>
    </cfRule>
  </conditionalFormatting>
  <conditionalFormatting sqref="H11:H12">
    <cfRule type="expression" dxfId="309" priority="379">
      <formula>$H11&lt;&gt;$K11</formula>
    </cfRule>
  </conditionalFormatting>
  <conditionalFormatting sqref="H13:H14">
    <cfRule type="expression" dxfId="308" priority="377">
      <formula>$H13&lt;&gt;$K13</formula>
    </cfRule>
  </conditionalFormatting>
  <conditionalFormatting sqref="H15:H16">
    <cfRule type="expression" dxfId="307" priority="375">
      <formula>$H15&lt;&gt;$K15</formula>
    </cfRule>
  </conditionalFormatting>
  <conditionalFormatting sqref="H17:H18">
    <cfRule type="expression" dxfId="306" priority="373">
      <formula>$H17&lt;&gt;$K17</formula>
    </cfRule>
  </conditionalFormatting>
  <conditionalFormatting sqref="H19:H20">
    <cfRule type="expression" dxfId="305" priority="371">
      <formula>$H19&lt;&gt;$K19</formula>
    </cfRule>
  </conditionalFormatting>
  <conditionalFormatting sqref="H21:H22">
    <cfRule type="expression" dxfId="304" priority="369">
      <formula>$H21&lt;&gt;$K21</formula>
    </cfRule>
  </conditionalFormatting>
  <conditionalFormatting sqref="H23:H24">
    <cfRule type="expression" dxfId="303" priority="367">
      <formula>$H23&lt;&gt;$K23</formula>
    </cfRule>
  </conditionalFormatting>
  <conditionalFormatting sqref="H25:H26">
    <cfRule type="expression" dxfId="302" priority="365">
      <formula>$H25&lt;&gt;$K25</formula>
    </cfRule>
  </conditionalFormatting>
  <conditionalFormatting sqref="H27:H28">
    <cfRule type="expression" dxfId="301" priority="363">
      <formula>$H27&lt;&gt;$K27</formula>
    </cfRule>
  </conditionalFormatting>
  <conditionalFormatting sqref="H29:H30">
    <cfRule type="expression" dxfId="300" priority="361">
      <formula>$H29&lt;&gt;$K29</formula>
    </cfRule>
  </conditionalFormatting>
  <conditionalFormatting sqref="H31:H32">
    <cfRule type="expression" dxfId="299" priority="359">
      <formula>$H31&lt;&gt;$K31</formula>
    </cfRule>
  </conditionalFormatting>
  <conditionalFormatting sqref="H33:H34">
    <cfRule type="expression" dxfId="298" priority="357">
      <formula>$H33&lt;&gt;$K33</formula>
    </cfRule>
  </conditionalFormatting>
  <conditionalFormatting sqref="H35:H36">
    <cfRule type="expression" dxfId="297" priority="355">
      <formula>$H35&lt;&gt;$K35</formula>
    </cfRule>
  </conditionalFormatting>
  <conditionalFormatting sqref="H37:H38">
    <cfRule type="expression" dxfId="296" priority="353">
      <formula>$H37&lt;&gt;$K37</formula>
    </cfRule>
  </conditionalFormatting>
  <conditionalFormatting sqref="H39:H40">
    <cfRule type="expression" dxfId="295" priority="351">
      <formula>$H39&lt;&gt;$K39</formula>
    </cfRule>
  </conditionalFormatting>
  <conditionalFormatting sqref="H41:H42">
    <cfRule type="expression" dxfId="294" priority="349">
      <formula>$H41&lt;&gt;$K41</formula>
    </cfRule>
  </conditionalFormatting>
  <conditionalFormatting sqref="H43:H44">
    <cfRule type="expression" dxfId="293" priority="347">
      <formula>$H43&lt;&gt;$K43</formula>
    </cfRule>
  </conditionalFormatting>
  <conditionalFormatting sqref="H121:H122">
    <cfRule type="expression" dxfId="292" priority="231">
      <formula>$H121&lt;&gt;$K121</formula>
    </cfRule>
  </conditionalFormatting>
  <conditionalFormatting sqref="H123:H124">
    <cfRule type="expression" dxfId="291" priority="229">
      <formula>$H123&lt;&gt;$K123</formula>
    </cfRule>
  </conditionalFormatting>
  <conditionalFormatting sqref="H125:H126">
    <cfRule type="expression" dxfId="290" priority="227">
      <formula>$H125&lt;&gt;$K125</formula>
    </cfRule>
  </conditionalFormatting>
  <conditionalFormatting sqref="H127:H128">
    <cfRule type="expression" dxfId="289" priority="225">
      <formula>$H127&lt;&gt;$K127</formula>
    </cfRule>
  </conditionalFormatting>
  <conditionalFormatting sqref="H129:H130">
    <cfRule type="expression" dxfId="288" priority="223">
      <formula>$H129&lt;&gt;$K129</formula>
    </cfRule>
  </conditionalFormatting>
  <conditionalFormatting sqref="H131:H132">
    <cfRule type="expression" dxfId="287" priority="221">
      <formula>$H131&lt;&gt;$K131</formula>
    </cfRule>
  </conditionalFormatting>
  <conditionalFormatting sqref="H133:H134">
    <cfRule type="expression" dxfId="286" priority="219">
      <formula>$H133&lt;&gt;$K133</formula>
    </cfRule>
  </conditionalFormatting>
  <conditionalFormatting sqref="H135:H136">
    <cfRule type="expression" dxfId="285" priority="217">
      <formula>$H135&lt;&gt;$K135</formula>
    </cfRule>
  </conditionalFormatting>
  <conditionalFormatting sqref="H137:H138">
    <cfRule type="expression" dxfId="284" priority="215">
      <formula>$H137&lt;&gt;$K137</formula>
    </cfRule>
  </conditionalFormatting>
  <conditionalFormatting sqref="H139:H140">
    <cfRule type="expression" dxfId="283" priority="213">
      <formula>$H139&lt;&gt;$K139</formula>
    </cfRule>
  </conditionalFormatting>
  <conditionalFormatting sqref="H141:H142">
    <cfRule type="expression" dxfId="282" priority="211">
      <formula>$H141&lt;&gt;$K141</formula>
    </cfRule>
  </conditionalFormatting>
  <conditionalFormatting sqref="H143:H144">
    <cfRule type="expression" dxfId="281" priority="209">
      <formula>$H143&lt;&gt;$K143</formula>
    </cfRule>
  </conditionalFormatting>
  <conditionalFormatting sqref="H145:H146">
    <cfRule type="expression" dxfId="280" priority="207">
      <formula>$H145&lt;&gt;$K145</formula>
    </cfRule>
  </conditionalFormatting>
  <conditionalFormatting sqref="H147:H148">
    <cfRule type="expression" dxfId="279" priority="205">
      <formula>$H147&lt;&gt;$K147</formula>
    </cfRule>
  </conditionalFormatting>
  <conditionalFormatting sqref="H149:H150">
    <cfRule type="expression" dxfId="278" priority="203">
      <formula>$H149&lt;&gt;$K149</formula>
    </cfRule>
  </conditionalFormatting>
  <conditionalFormatting sqref="H153:H154">
    <cfRule type="expression" dxfId="277" priority="199">
      <formula>$H153&lt;&gt;$K153</formula>
    </cfRule>
  </conditionalFormatting>
  <conditionalFormatting sqref="H155:H156">
    <cfRule type="expression" dxfId="276" priority="197">
      <formula>$H155&lt;&gt;$K155</formula>
    </cfRule>
  </conditionalFormatting>
  <conditionalFormatting sqref="H157:H158">
    <cfRule type="expression" dxfId="275" priority="195">
      <formula>$H157&lt;&gt;$K157</formula>
    </cfRule>
  </conditionalFormatting>
  <conditionalFormatting sqref="H45:H46">
    <cfRule type="expression" dxfId="274" priority="307">
      <formula>$H45&lt;&gt;$K45</formula>
    </cfRule>
  </conditionalFormatting>
  <conditionalFormatting sqref="H47:H48">
    <cfRule type="expression" dxfId="273" priority="305">
      <formula>$H47&lt;&gt;$K47</formula>
    </cfRule>
  </conditionalFormatting>
  <conditionalFormatting sqref="H49:H50">
    <cfRule type="expression" dxfId="272" priority="303">
      <formula>$H49&lt;&gt;$K49</formula>
    </cfRule>
  </conditionalFormatting>
  <conditionalFormatting sqref="H51:H52">
    <cfRule type="expression" dxfId="271" priority="301">
      <formula>$H51&lt;&gt;$K51</formula>
    </cfRule>
  </conditionalFormatting>
  <conditionalFormatting sqref="H91:H92">
    <cfRule type="expression" dxfId="270" priority="261">
      <formula>$H91&lt;&gt;$K91</formula>
    </cfRule>
  </conditionalFormatting>
  <conditionalFormatting sqref="H93:H94">
    <cfRule type="expression" dxfId="269" priority="259">
      <formula>$H93&lt;&gt;$K93</formula>
    </cfRule>
  </conditionalFormatting>
  <conditionalFormatting sqref="H95:H96">
    <cfRule type="expression" dxfId="268" priority="257">
      <formula>$H95&lt;&gt;$K95</formula>
    </cfRule>
  </conditionalFormatting>
  <conditionalFormatting sqref="H97:H98">
    <cfRule type="expression" dxfId="267" priority="255">
      <formula>$H97&lt;&gt;$K97</formula>
    </cfRule>
  </conditionalFormatting>
  <conditionalFormatting sqref="H99:H100">
    <cfRule type="expression" dxfId="266" priority="253">
      <formula>$H99&lt;&gt;$K99</formula>
    </cfRule>
  </conditionalFormatting>
  <conditionalFormatting sqref="H101:H102">
    <cfRule type="expression" dxfId="265" priority="251">
      <formula>$H101&lt;&gt;$K101</formula>
    </cfRule>
  </conditionalFormatting>
  <conditionalFormatting sqref="H103:H104">
    <cfRule type="expression" dxfId="264" priority="249">
      <formula>$H103&lt;&gt;$K103</formula>
    </cfRule>
  </conditionalFormatting>
  <conditionalFormatting sqref="H105:H106">
    <cfRule type="expression" dxfId="263" priority="247">
      <formula>$H105&lt;&gt;$K105</formula>
    </cfRule>
  </conditionalFormatting>
  <conditionalFormatting sqref="H107:H108">
    <cfRule type="expression" dxfId="262" priority="245">
      <formula>$H107&lt;&gt;$K107</formula>
    </cfRule>
  </conditionalFormatting>
  <conditionalFormatting sqref="H109:H110">
    <cfRule type="expression" dxfId="261" priority="243">
      <formula>$H109&lt;&gt;$K109</formula>
    </cfRule>
  </conditionalFormatting>
  <conditionalFormatting sqref="H111:H112">
    <cfRule type="expression" dxfId="260" priority="241">
      <formula>$H111&lt;&gt;$K111</formula>
    </cfRule>
  </conditionalFormatting>
  <conditionalFormatting sqref="H113:H114">
    <cfRule type="expression" dxfId="259" priority="239">
      <formula>$H113&lt;&gt;$K113</formula>
    </cfRule>
  </conditionalFormatting>
  <conditionalFormatting sqref="H115:H116">
    <cfRule type="expression" dxfId="258" priority="237">
      <formula>$H115&lt;&gt;$K115</formula>
    </cfRule>
  </conditionalFormatting>
  <conditionalFormatting sqref="H117:H118">
    <cfRule type="expression" dxfId="257" priority="235">
      <formula>$H117&lt;&gt;$K117</formula>
    </cfRule>
  </conditionalFormatting>
  <conditionalFormatting sqref="H119:H120">
    <cfRule type="expression" dxfId="256" priority="233">
      <formula>$H119&lt;&gt;$K119</formula>
    </cfRule>
  </conditionalFormatting>
  <dataValidations count="2">
    <dataValidation type="list" showInputMessage="1" showErrorMessage="1" sqref="G9 G157 G155 G153 G151 G149 G147 G145 G143 G141 G139 G137 G135 G133 G131 G129 G127 G125 G123 G121 G119 G117 G115 G113 G111 G109 G107 G105 G103 G101 G99 G97 G95 G93 G91 G89 G87 G85 G83 G81 G79 G77 G75 G73 G71 G69 G67 G65 G63 G61 G59 G57 G55 G53 G51 G49 G47 G45 G43 G41 G39 G37 G35 G33 G31 G29 G27 G25 G23 G21 G19 G17 G15 G13 G11" xr:uid="{00000000-0002-0000-0500-000000000000}">
      <formula1>$B$113:$B$114</formula1>
    </dataValidation>
    <dataValidation type="list" allowBlank="1" showInputMessage="1" showErrorMessage="1" sqref="E10 E158 E156 E154 E152 E150 E148 E146 E144 E142 E140 E138 E136 E134 E132 E130 E128 E126 E124 E122 E120 E118 E116 E114 E112 E110 E108 E106 E104 E102 E100 E98 E96 E94 E92 E90 E88 E86 E84 E82 E80 E78 E76 E74 E72 E70 E68 E66 E64 E62 E60 E58 E56 E54 E52 E50 E48 E46 E44 E42 E40 E38 E36 E34 E32 E30 E28 E26 E24 E22 E20 E18 E16 E14 E12" xr:uid="{00000000-0002-0000-0500-00004B000000}">
      <formula1>$B$109:$B$110</formula1>
    </dataValidation>
  </dataValidations>
  <pageMargins left="0.7" right="0.7" top="0.75" bottom="0.75" header="0.3" footer="0.3"/>
  <pageSetup paperSize="9" scale="87"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expression" priority="488" id="{FD12FDC5-50B0-49EF-90B0-C3C1B810EEF6}">
            <xm:f>$G7=Lijsten!$B$108</xm:f>
            <x14:dxf>
              <font>
                <color rgb="FF0070C0"/>
              </font>
            </x14:dxf>
          </x14:cfRule>
          <xm:sqref>C7:I8 H9:I9 F9 F10:I10 H11:I158 F14:G14 F18:G18 F22:G22 F28:G28 F32:G32 F36:G36 F40:G40 F46:G46 F50:G50 F54:G54 F58:G58 F64:G64 F68:G68 F72:G72 F76:G76 F82:G82 F86:G86 F90:G90 F94:G94 F100:G100 F104:G104 F108:G108 F112:G112 F118:G118 F122:G122 F126:G126 F130:G130 F136:G136 F140:G140 F144:G144 F148:G148 F154:G154 F158:G158</xm:sqref>
        </x14:conditionalFormatting>
        <x14:conditionalFormatting xmlns:xm="http://schemas.microsoft.com/office/excel/2006/main">
          <x14:cfRule type="expression" priority="194" id="{40B7B621-EE20-4C03-A86F-8857F480CA57}">
            <xm:f>$G157=Lijsten!$B$108</xm:f>
            <x14:dxf>
              <font>
                <color rgb="FF0070C0"/>
              </font>
            </x14:dxf>
          </x14:cfRule>
          <xm:sqref>C157:D158</xm:sqref>
        </x14:conditionalFormatting>
        <x14:conditionalFormatting xmlns:xm="http://schemas.microsoft.com/office/excel/2006/main">
          <x14:cfRule type="expression" priority="290" id="{1417A0DD-2CB7-430F-BC95-1F919258EA70}">
            <xm:f>$G61=Lijsten!$B$108</xm:f>
            <x14:dxf>
              <font>
                <color rgb="FF0070C0"/>
              </font>
            </x14:dxf>
          </x14:cfRule>
          <xm:sqref>C61:D62</xm:sqref>
        </x14:conditionalFormatting>
        <x14:conditionalFormatting xmlns:xm="http://schemas.microsoft.com/office/excel/2006/main">
          <x14:cfRule type="expression" priority="298" id="{B832AC15-AF81-4D6A-9978-786C26A8165C}">
            <xm:f>$G53=Lijsten!$B$108</xm:f>
            <x14:dxf>
              <font>
                <color rgb="FF0070C0"/>
              </font>
            </x14:dxf>
          </x14:cfRule>
          <xm:sqref>C53:D54</xm:sqref>
        </x14:conditionalFormatting>
        <x14:conditionalFormatting xmlns:xm="http://schemas.microsoft.com/office/excel/2006/main">
          <x14:cfRule type="expression" priority="296" id="{50B0EF51-05C9-458D-A729-4588DE2785C0}">
            <xm:f>$G55=Lijsten!$B$108</xm:f>
            <x14:dxf>
              <font>
                <color rgb="FF0070C0"/>
              </font>
            </x14:dxf>
          </x14:cfRule>
          <xm:sqref>C55:D56</xm:sqref>
        </x14:conditionalFormatting>
        <x14:conditionalFormatting xmlns:xm="http://schemas.microsoft.com/office/excel/2006/main">
          <x14:cfRule type="expression" priority="294" id="{B4BE7080-5312-481D-BDD0-B73F941C58B8}">
            <xm:f>$G57=Lijsten!$B$108</xm:f>
            <x14:dxf>
              <font>
                <color rgb="FF0070C0"/>
              </font>
            </x14:dxf>
          </x14:cfRule>
          <xm:sqref>C57:D58</xm:sqref>
        </x14:conditionalFormatting>
        <x14:conditionalFormatting xmlns:xm="http://schemas.microsoft.com/office/excel/2006/main">
          <x14:cfRule type="expression" priority="292" id="{584B3238-D796-40A8-82CD-B8DE1289AFC5}">
            <xm:f>$G59=Lijsten!$B$108</xm:f>
            <x14:dxf>
              <font>
                <color rgb="FF0070C0"/>
              </font>
            </x14:dxf>
          </x14:cfRule>
          <xm:sqref>C59:D60</xm:sqref>
        </x14:conditionalFormatting>
        <x14:conditionalFormatting xmlns:xm="http://schemas.microsoft.com/office/excel/2006/main">
          <x14:cfRule type="expression" priority="288" id="{BE064C23-FC19-41E2-B595-39848AAF2A7E}">
            <xm:f>$G63=Lijsten!$B$108</xm:f>
            <x14:dxf>
              <font>
                <color rgb="FF0070C0"/>
              </font>
            </x14:dxf>
          </x14:cfRule>
          <xm:sqref>C63:D64</xm:sqref>
        </x14:conditionalFormatting>
        <x14:conditionalFormatting xmlns:xm="http://schemas.microsoft.com/office/excel/2006/main">
          <x14:cfRule type="expression" priority="286" id="{C6A7423A-0BAA-4CC0-8C84-13F8F3E79E07}">
            <xm:f>$G65=Lijsten!$B$108</xm:f>
            <x14:dxf>
              <font>
                <color rgb="FF0070C0"/>
              </font>
            </x14:dxf>
          </x14:cfRule>
          <xm:sqref>C65:D66</xm:sqref>
        </x14:conditionalFormatting>
        <x14:conditionalFormatting xmlns:xm="http://schemas.microsoft.com/office/excel/2006/main">
          <x14:cfRule type="expression" priority="284" id="{01ADA06B-7E31-48B0-8544-4621610D1FD4}">
            <xm:f>$G67=Lijsten!$B$108</xm:f>
            <x14:dxf>
              <font>
                <color rgb="FF0070C0"/>
              </font>
            </x14:dxf>
          </x14:cfRule>
          <xm:sqref>C67:D68</xm:sqref>
        </x14:conditionalFormatting>
        <x14:conditionalFormatting xmlns:xm="http://schemas.microsoft.com/office/excel/2006/main">
          <x14:cfRule type="expression" priority="282" id="{B287C4AA-4A42-4F7A-8F38-DEA8ABB0A13B}">
            <xm:f>$G69=Lijsten!$B$108</xm:f>
            <x14:dxf>
              <font>
                <color rgb="FF0070C0"/>
              </font>
            </x14:dxf>
          </x14:cfRule>
          <xm:sqref>C69:D70</xm:sqref>
        </x14:conditionalFormatting>
        <x14:conditionalFormatting xmlns:xm="http://schemas.microsoft.com/office/excel/2006/main">
          <x14:cfRule type="expression" priority="280" id="{87C85515-C77A-49F0-BC69-90843B511199}">
            <xm:f>$G71=Lijsten!$B$108</xm:f>
            <x14:dxf>
              <font>
                <color rgb="FF0070C0"/>
              </font>
            </x14:dxf>
          </x14:cfRule>
          <xm:sqref>C71:D72</xm:sqref>
        </x14:conditionalFormatting>
        <x14:conditionalFormatting xmlns:xm="http://schemas.microsoft.com/office/excel/2006/main">
          <x14:cfRule type="expression" priority="278" id="{BCAA92A4-A6D3-4DD3-A81C-062E0F7E2DF0}">
            <xm:f>$G73=Lijsten!$B$108</xm:f>
            <x14:dxf>
              <font>
                <color rgb="FF0070C0"/>
              </font>
            </x14:dxf>
          </x14:cfRule>
          <xm:sqref>C73:D74</xm:sqref>
        </x14:conditionalFormatting>
        <x14:conditionalFormatting xmlns:xm="http://schemas.microsoft.com/office/excel/2006/main">
          <x14:cfRule type="expression" priority="276" id="{187A4376-76F8-41FA-8A70-FDE4BCE8572D}">
            <xm:f>$G75=Lijsten!$B$108</xm:f>
            <x14:dxf>
              <font>
                <color rgb="FF0070C0"/>
              </font>
            </x14:dxf>
          </x14:cfRule>
          <xm:sqref>C75:D76</xm:sqref>
        </x14:conditionalFormatting>
        <x14:conditionalFormatting xmlns:xm="http://schemas.microsoft.com/office/excel/2006/main">
          <x14:cfRule type="expression" priority="274" id="{91B3F1E1-B85D-410D-AE55-85734DE5BCC2}">
            <xm:f>$G77=Lijsten!$B$108</xm:f>
            <x14:dxf>
              <font>
                <color rgb="FF0070C0"/>
              </font>
            </x14:dxf>
          </x14:cfRule>
          <xm:sqref>C77:D78</xm:sqref>
        </x14:conditionalFormatting>
        <x14:conditionalFormatting xmlns:xm="http://schemas.microsoft.com/office/excel/2006/main">
          <x14:cfRule type="expression" priority="272" id="{C5D7DF8E-09E5-4824-8C84-880A0D7A31FE}">
            <xm:f>$G79=Lijsten!$B$108</xm:f>
            <x14:dxf>
              <font>
                <color rgb="FF0070C0"/>
              </font>
            </x14:dxf>
          </x14:cfRule>
          <xm:sqref>C79:D80</xm:sqref>
        </x14:conditionalFormatting>
        <x14:conditionalFormatting xmlns:xm="http://schemas.microsoft.com/office/excel/2006/main">
          <x14:cfRule type="expression" priority="270" id="{2DC1BA30-BBAE-4168-BFBE-EB465795EF2A}">
            <xm:f>$G81=Lijsten!$B$108</xm:f>
            <x14:dxf>
              <font>
                <color rgb="FF0070C0"/>
              </font>
            </x14:dxf>
          </x14:cfRule>
          <xm:sqref>C81:D82</xm:sqref>
        </x14:conditionalFormatting>
        <x14:conditionalFormatting xmlns:xm="http://schemas.microsoft.com/office/excel/2006/main">
          <x14:cfRule type="expression" priority="268" id="{CE467129-7B06-47CC-95B8-7513972B5614}">
            <xm:f>$G83=Lijsten!$B$108</xm:f>
            <x14:dxf>
              <font>
                <color rgb="FF0070C0"/>
              </font>
            </x14:dxf>
          </x14:cfRule>
          <xm:sqref>C83:D84</xm:sqref>
        </x14:conditionalFormatting>
        <x14:conditionalFormatting xmlns:xm="http://schemas.microsoft.com/office/excel/2006/main">
          <x14:cfRule type="expression" priority="266" id="{57BAD8BC-CD1F-46C8-BF70-DD622F7B9FA0}">
            <xm:f>$G85=Lijsten!$B$108</xm:f>
            <x14:dxf>
              <font>
                <color rgb="FF0070C0"/>
              </font>
            </x14:dxf>
          </x14:cfRule>
          <xm:sqref>C85:D86</xm:sqref>
        </x14:conditionalFormatting>
        <x14:conditionalFormatting xmlns:xm="http://schemas.microsoft.com/office/excel/2006/main">
          <x14:cfRule type="expression" priority="264" id="{8E3899A4-0323-441E-ACC4-69D42586F658}">
            <xm:f>$G87=Lijsten!$B$108</xm:f>
            <x14:dxf>
              <font>
                <color rgb="FF0070C0"/>
              </font>
            </x14:dxf>
          </x14:cfRule>
          <xm:sqref>C87:D88</xm:sqref>
        </x14:conditionalFormatting>
        <x14:conditionalFormatting xmlns:xm="http://schemas.microsoft.com/office/excel/2006/main">
          <x14:cfRule type="expression" priority="262" id="{62B3ADC3-FEDA-48A0-98F3-5E05FDA8CC18}">
            <xm:f>$G89=Lijsten!$B$108</xm:f>
            <x14:dxf>
              <font>
                <color rgb="FF0070C0"/>
              </font>
            </x14:dxf>
          </x14:cfRule>
          <xm:sqref>C89:D90</xm:sqref>
        </x14:conditionalFormatting>
        <x14:conditionalFormatting xmlns:xm="http://schemas.microsoft.com/office/excel/2006/main">
          <x14:cfRule type="expression" priority="200" id="{73724475-BD51-410A-A403-B4CA189D2F0D}">
            <xm:f>$G151=Lijsten!$B$108</xm:f>
            <x14:dxf>
              <font>
                <color rgb="FF0070C0"/>
              </font>
            </x14:dxf>
          </x14:cfRule>
          <xm:sqref>C151:D152</xm:sqref>
        </x14:conditionalFormatting>
        <x14:conditionalFormatting xmlns:xm="http://schemas.microsoft.com/office/excel/2006/main">
          <x14:cfRule type="expression" priority="380" id="{39D786FE-14A8-441D-836F-12BAE23CF7A7}">
            <xm:f>$G9=Lijsten!$B$108</xm:f>
            <x14:dxf>
              <font>
                <color rgb="FF0070C0"/>
              </font>
            </x14:dxf>
          </x14:cfRule>
          <xm:sqref>C9:D10</xm:sqref>
        </x14:conditionalFormatting>
        <x14:conditionalFormatting xmlns:xm="http://schemas.microsoft.com/office/excel/2006/main">
          <x14:cfRule type="expression" priority="378" id="{6462698D-6545-43C8-8D79-CEC1C7CBC471}">
            <xm:f>$G11=Lijsten!$B$108</xm:f>
            <x14:dxf>
              <font>
                <color rgb="FF0070C0"/>
              </font>
            </x14:dxf>
          </x14:cfRule>
          <xm:sqref>C11:D12</xm:sqref>
        </x14:conditionalFormatting>
        <x14:conditionalFormatting xmlns:xm="http://schemas.microsoft.com/office/excel/2006/main">
          <x14:cfRule type="expression" priority="376" id="{DAB41876-4A55-457A-8623-2E3BFA492576}">
            <xm:f>$G13=Lijsten!$B$108</xm:f>
            <x14:dxf>
              <font>
                <color rgb="FF0070C0"/>
              </font>
            </x14:dxf>
          </x14:cfRule>
          <xm:sqref>C13:D14</xm:sqref>
        </x14:conditionalFormatting>
        <x14:conditionalFormatting xmlns:xm="http://schemas.microsoft.com/office/excel/2006/main">
          <x14:cfRule type="expression" priority="374" id="{0DE31919-2EEA-4DB1-856A-4771755491B9}">
            <xm:f>$G15=Lijsten!$B$108</xm:f>
            <x14:dxf>
              <font>
                <color rgb="FF0070C0"/>
              </font>
            </x14:dxf>
          </x14:cfRule>
          <xm:sqref>C15:D16</xm:sqref>
        </x14:conditionalFormatting>
        <x14:conditionalFormatting xmlns:xm="http://schemas.microsoft.com/office/excel/2006/main">
          <x14:cfRule type="expression" priority="372" id="{CC4EB57D-FD30-4EB6-9E16-6421A10505A1}">
            <xm:f>$G17=Lijsten!$B$108</xm:f>
            <x14:dxf>
              <font>
                <color rgb="FF0070C0"/>
              </font>
            </x14:dxf>
          </x14:cfRule>
          <xm:sqref>C17:D18</xm:sqref>
        </x14:conditionalFormatting>
        <x14:conditionalFormatting xmlns:xm="http://schemas.microsoft.com/office/excel/2006/main">
          <x14:cfRule type="expression" priority="370" id="{E14387BC-4CD7-4858-8165-17D5C9AEE02D}">
            <xm:f>$G19=Lijsten!$B$108</xm:f>
            <x14:dxf>
              <font>
                <color rgb="FF0070C0"/>
              </font>
            </x14:dxf>
          </x14:cfRule>
          <xm:sqref>C19:D20</xm:sqref>
        </x14:conditionalFormatting>
        <x14:conditionalFormatting xmlns:xm="http://schemas.microsoft.com/office/excel/2006/main">
          <x14:cfRule type="expression" priority="368" id="{819E8FEC-F10F-4974-9291-8986896CBE88}">
            <xm:f>$G21=Lijsten!$B$108</xm:f>
            <x14:dxf>
              <font>
                <color rgb="FF0070C0"/>
              </font>
            </x14:dxf>
          </x14:cfRule>
          <xm:sqref>C21:D22</xm:sqref>
        </x14:conditionalFormatting>
        <x14:conditionalFormatting xmlns:xm="http://schemas.microsoft.com/office/excel/2006/main">
          <x14:cfRule type="expression" priority="366" id="{21AEC48C-2BB2-4EEF-B1F6-9162472B56AA}">
            <xm:f>$G23=Lijsten!$B$108</xm:f>
            <x14:dxf>
              <font>
                <color rgb="FF0070C0"/>
              </font>
            </x14:dxf>
          </x14:cfRule>
          <xm:sqref>C23:D24</xm:sqref>
        </x14:conditionalFormatting>
        <x14:conditionalFormatting xmlns:xm="http://schemas.microsoft.com/office/excel/2006/main">
          <x14:cfRule type="expression" priority="364" id="{15BF6C19-CE3C-4571-BBAD-FD3EC6A37EA0}">
            <xm:f>$G25=Lijsten!$B$108</xm:f>
            <x14:dxf>
              <font>
                <color rgb="FF0070C0"/>
              </font>
            </x14:dxf>
          </x14:cfRule>
          <xm:sqref>C25:D26</xm:sqref>
        </x14:conditionalFormatting>
        <x14:conditionalFormatting xmlns:xm="http://schemas.microsoft.com/office/excel/2006/main">
          <x14:cfRule type="expression" priority="362" id="{07241E8E-2BDA-49DA-AAF0-335B81912380}">
            <xm:f>$G27=Lijsten!$B$108</xm:f>
            <x14:dxf>
              <font>
                <color rgb="FF0070C0"/>
              </font>
            </x14:dxf>
          </x14:cfRule>
          <xm:sqref>C27:D28</xm:sqref>
        </x14:conditionalFormatting>
        <x14:conditionalFormatting xmlns:xm="http://schemas.microsoft.com/office/excel/2006/main">
          <x14:cfRule type="expression" priority="360" id="{E4B09D81-2831-4207-89A2-94BF284E2A6C}">
            <xm:f>$G29=Lijsten!$B$108</xm:f>
            <x14:dxf>
              <font>
                <color rgb="FF0070C0"/>
              </font>
            </x14:dxf>
          </x14:cfRule>
          <xm:sqref>C29:D30</xm:sqref>
        </x14:conditionalFormatting>
        <x14:conditionalFormatting xmlns:xm="http://schemas.microsoft.com/office/excel/2006/main">
          <x14:cfRule type="expression" priority="358" id="{06ECCAA3-F1B0-4088-9516-8DC470C67D99}">
            <xm:f>$G31=Lijsten!$B$108</xm:f>
            <x14:dxf>
              <font>
                <color rgb="FF0070C0"/>
              </font>
            </x14:dxf>
          </x14:cfRule>
          <xm:sqref>C31:D32</xm:sqref>
        </x14:conditionalFormatting>
        <x14:conditionalFormatting xmlns:xm="http://schemas.microsoft.com/office/excel/2006/main">
          <x14:cfRule type="expression" priority="356" id="{434A9D26-3AAD-4112-82B9-CCB056D110C7}">
            <xm:f>$G33=Lijsten!$B$108</xm:f>
            <x14:dxf>
              <font>
                <color rgb="FF0070C0"/>
              </font>
            </x14:dxf>
          </x14:cfRule>
          <xm:sqref>C33:D34</xm:sqref>
        </x14:conditionalFormatting>
        <x14:conditionalFormatting xmlns:xm="http://schemas.microsoft.com/office/excel/2006/main">
          <x14:cfRule type="expression" priority="354" id="{38CBAD95-E7E0-49A0-9D21-0FC1C3193784}">
            <xm:f>$G35=Lijsten!$B$108</xm:f>
            <x14:dxf>
              <font>
                <color rgb="FF0070C0"/>
              </font>
            </x14:dxf>
          </x14:cfRule>
          <xm:sqref>C35:D36</xm:sqref>
        </x14:conditionalFormatting>
        <x14:conditionalFormatting xmlns:xm="http://schemas.microsoft.com/office/excel/2006/main">
          <x14:cfRule type="expression" priority="352" id="{BBC89C0C-E85B-41D7-9217-C208B35515A1}">
            <xm:f>$G37=Lijsten!$B$108</xm:f>
            <x14:dxf>
              <font>
                <color rgb="FF0070C0"/>
              </font>
            </x14:dxf>
          </x14:cfRule>
          <xm:sqref>C37:D38</xm:sqref>
        </x14:conditionalFormatting>
        <x14:conditionalFormatting xmlns:xm="http://schemas.microsoft.com/office/excel/2006/main">
          <x14:cfRule type="expression" priority="350" id="{5325530A-760B-4CB6-BDF9-0C4139585173}">
            <xm:f>$G39=Lijsten!$B$108</xm:f>
            <x14:dxf>
              <font>
                <color rgb="FF0070C0"/>
              </font>
            </x14:dxf>
          </x14:cfRule>
          <xm:sqref>C39:D40</xm:sqref>
        </x14:conditionalFormatting>
        <x14:conditionalFormatting xmlns:xm="http://schemas.microsoft.com/office/excel/2006/main">
          <x14:cfRule type="expression" priority="348" id="{874F0E29-B9FB-4670-B998-4BD6D2FB0F26}">
            <xm:f>$G41=Lijsten!$B$108</xm:f>
            <x14:dxf>
              <font>
                <color rgb="FF0070C0"/>
              </font>
            </x14:dxf>
          </x14:cfRule>
          <xm:sqref>C41:D42</xm:sqref>
        </x14:conditionalFormatting>
        <x14:conditionalFormatting xmlns:xm="http://schemas.microsoft.com/office/excel/2006/main">
          <x14:cfRule type="expression" priority="346" id="{0FDE9FDB-E698-492F-9DDE-35E12F9ED69A}">
            <xm:f>$G43=Lijsten!$B$108</xm:f>
            <x14:dxf>
              <font>
                <color rgb="FF0070C0"/>
              </font>
            </x14:dxf>
          </x14:cfRule>
          <xm:sqref>C43:D44</xm:sqref>
        </x14:conditionalFormatting>
        <x14:conditionalFormatting xmlns:xm="http://schemas.microsoft.com/office/excel/2006/main">
          <x14:cfRule type="expression" priority="230" id="{6EBA5806-C6A6-45CC-A7C6-C2FAAD68954D}">
            <xm:f>$G121=Lijsten!$B$108</xm:f>
            <x14:dxf>
              <font>
                <color rgb="FF0070C0"/>
              </font>
            </x14:dxf>
          </x14:cfRule>
          <xm:sqref>C121:D122</xm:sqref>
        </x14:conditionalFormatting>
        <x14:conditionalFormatting xmlns:xm="http://schemas.microsoft.com/office/excel/2006/main">
          <x14:cfRule type="expression" priority="228" id="{14172B8D-AAA2-4D95-A6C6-38BF40195BE3}">
            <xm:f>$G123=Lijsten!$B$108</xm:f>
            <x14:dxf>
              <font>
                <color rgb="FF0070C0"/>
              </font>
            </x14:dxf>
          </x14:cfRule>
          <xm:sqref>C123:D124</xm:sqref>
        </x14:conditionalFormatting>
        <x14:conditionalFormatting xmlns:xm="http://schemas.microsoft.com/office/excel/2006/main">
          <x14:cfRule type="expression" priority="226" id="{CD3BCB1F-3D9E-47BE-B04D-8440B043112A}">
            <xm:f>$G125=Lijsten!$B$108</xm:f>
            <x14:dxf>
              <font>
                <color rgb="FF0070C0"/>
              </font>
            </x14:dxf>
          </x14:cfRule>
          <xm:sqref>C125:D126</xm:sqref>
        </x14:conditionalFormatting>
        <x14:conditionalFormatting xmlns:xm="http://schemas.microsoft.com/office/excel/2006/main">
          <x14:cfRule type="expression" priority="224" id="{54C6A146-6AC6-419A-8151-7F57B281A298}">
            <xm:f>$G127=Lijsten!$B$108</xm:f>
            <x14:dxf>
              <font>
                <color rgb="FF0070C0"/>
              </font>
            </x14:dxf>
          </x14:cfRule>
          <xm:sqref>C127:D128</xm:sqref>
        </x14:conditionalFormatting>
        <x14:conditionalFormatting xmlns:xm="http://schemas.microsoft.com/office/excel/2006/main">
          <x14:cfRule type="expression" priority="222" id="{4740001C-390E-4E87-A8DA-BAD22CA5EFFB}">
            <xm:f>$G129=Lijsten!$B$108</xm:f>
            <x14:dxf>
              <font>
                <color rgb="FF0070C0"/>
              </font>
            </x14:dxf>
          </x14:cfRule>
          <xm:sqref>C129:D130</xm:sqref>
        </x14:conditionalFormatting>
        <x14:conditionalFormatting xmlns:xm="http://schemas.microsoft.com/office/excel/2006/main">
          <x14:cfRule type="expression" priority="220" id="{9DB51DCE-3523-4098-9E14-A7FE9DF0F097}">
            <xm:f>$G131=Lijsten!$B$108</xm:f>
            <x14:dxf>
              <font>
                <color rgb="FF0070C0"/>
              </font>
            </x14:dxf>
          </x14:cfRule>
          <xm:sqref>C131:D132</xm:sqref>
        </x14:conditionalFormatting>
        <x14:conditionalFormatting xmlns:xm="http://schemas.microsoft.com/office/excel/2006/main">
          <x14:cfRule type="expression" priority="218" id="{AE3C416E-1CF3-4E4F-AFBE-58E0CE330743}">
            <xm:f>$G133=Lijsten!$B$108</xm:f>
            <x14:dxf>
              <font>
                <color rgb="FF0070C0"/>
              </font>
            </x14:dxf>
          </x14:cfRule>
          <xm:sqref>C133:D134</xm:sqref>
        </x14:conditionalFormatting>
        <x14:conditionalFormatting xmlns:xm="http://schemas.microsoft.com/office/excel/2006/main">
          <x14:cfRule type="expression" priority="216" id="{FACD762A-0469-496E-9FE4-36020120FA33}">
            <xm:f>$G135=Lijsten!$B$108</xm:f>
            <x14:dxf>
              <font>
                <color rgb="FF0070C0"/>
              </font>
            </x14:dxf>
          </x14:cfRule>
          <xm:sqref>C135:D136</xm:sqref>
        </x14:conditionalFormatting>
        <x14:conditionalFormatting xmlns:xm="http://schemas.microsoft.com/office/excel/2006/main">
          <x14:cfRule type="expression" priority="214" id="{D50F2209-3F11-42F4-8774-D8E1B49F29AE}">
            <xm:f>$G137=Lijsten!$B$108</xm:f>
            <x14:dxf>
              <font>
                <color rgb="FF0070C0"/>
              </font>
            </x14:dxf>
          </x14:cfRule>
          <xm:sqref>C137:D138</xm:sqref>
        </x14:conditionalFormatting>
        <x14:conditionalFormatting xmlns:xm="http://schemas.microsoft.com/office/excel/2006/main">
          <x14:cfRule type="expression" priority="212" id="{3EBEB9E3-1064-4B7D-ACF2-33AFC2F48F5D}">
            <xm:f>$G139=Lijsten!$B$108</xm:f>
            <x14:dxf>
              <font>
                <color rgb="FF0070C0"/>
              </font>
            </x14:dxf>
          </x14:cfRule>
          <xm:sqref>C139:D140</xm:sqref>
        </x14:conditionalFormatting>
        <x14:conditionalFormatting xmlns:xm="http://schemas.microsoft.com/office/excel/2006/main">
          <x14:cfRule type="expression" priority="210" id="{21BAB4E5-5692-485A-92A1-C0E649C7BAD9}">
            <xm:f>$G141=Lijsten!$B$108</xm:f>
            <x14:dxf>
              <font>
                <color rgb="FF0070C0"/>
              </font>
            </x14:dxf>
          </x14:cfRule>
          <xm:sqref>C141:D142</xm:sqref>
        </x14:conditionalFormatting>
        <x14:conditionalFormatting xmlns:xm="http://schemas.microsoft.com/office/excel/2006/main">
          <x14:cfRule type="expression" priority="208" id="{86AF9C36-46FB-4E86-9576-4C8529F9CFD8}">
            <xm:f>$G143=Lijsten!$B$108</xm:f>
            <x14:dxf>
              <font>
                <color rgb="FF0070C0"/>
              </font>
            </x14:dxf>
          </x14:cfRule>
          <xm:sqref>C143:D144</xm:sqref>
        </x14:conditionalFormatting>
        <x14:conditionalFormatting xmlns:xm="http://schemas.microsoft.com/office/excel/2006/main">
          <x14:cfRule type="expression" priority="206" id="{5BD2B82C-8BBF-4524-83DE-C1B1EF4E10F8}">
            <xm:f>$G145=Lijsten!$B$108</xm:f>
            <x14:dxf>
              <font>
                <color rgb="FF0070C0"/>
              </font>
            </x14:dxf>
          </x14:cfRule>
          <xm:sqref>C145:D146</xm:sqref>
        </x14:conditionalFormatting>
        <x14:conditionalFormatting xmlns:xm="http://schemas.microsoft.com/office/excel/2006/main">
          <x14:cfRule type="expression" priority="204" id="{54D075AF-22A8-40D9-BF7D-CC6D328ED03F}">
            <xm:f>$G147=Lijsten!$B$108</xm:f>
            <x14:dxf>
              <font>
                <color rgb="FF0070C0"/>
              </font>
            </x14:dxf>
          </x14:cfRule>
          <xm:sqref>C147:D148</xm:sqref>
        </x14:conditionalFormatting>
        <x14:conditionalFormatting xmlns:xm="http://schemas.microsoft.com/office/excel/2006/main">
          <x14:cfRule type="expression" priority="202" id="{D615F6AD-8C28-4332-BDAC-0ED8B12E1EE4}">
            <xm:f>$G149=Lijsten!$B$108</xm:f>
            <x14:dxf>
              <font>
                <color rgb="FF0070C0"/>
              </font>
            </x14:dxf>
          </x14:cfRule>
          <xm:sqref>C149:D150</xm:sqref>
        </x14:conditionalFormatting>
        <x14:conditionalFormatting xmlns:xm="http://schemas.microsoft.com/office/excel/2006/main">
          <x14:cfRule type="expression" priority="198" id="{6A057708-DB2E-4CE2-8C59-ED3D8B8C2064}">
            <xm:f>$G153=Lijsten!$B$108</xm:f>
            <x14:dxf>
              <font>
                <color rgb="FF0070C0"/>
              </font>
            </x14:dxf>
          </x14:cfRule>
          <xm:sqref>C153:D154</xm:sqref>
        </x14:conditionalFormatting>
        <x14:conditionalFormatting xmlns:xm="http://schemas.microsoft.com/office/excel/2006/main">
          <x14:cfRule type="expression" priority="196" id="{53DE39B5-5058-40B8-9EEC-88A5FA3D67AB}">
            <xm:f>$G155=Lijsten!$B$108</xm:f>
            <x14:dxf>
              <font>
                <color rgb="FF0070C0"/>
              </font>
            </x14:dxf>
          </x14:cfRule>
          <xm:sqref>C155:D156</xm:sqref>
        </x14:conditionalFormatting>
        <x14:conditionalFormatting xmlns:xm="http://schemas.microsoft.com/office/excel/2006/main">
          <x14:cfRule type="expression" priority="306" id="{03C336C3-209A-4D28-99FA-05CF309D013F}">
            <xm:f>$G45=Lijsten!$B$108</xm:f>
            <x14:dxf>
              <font>
                <color rgb="FF0070C0"/>
              </font>
            </x14:dxf>
          </x14:cfRule>
          <xm:sqref>C45:D46</xm:sqref>
        </x14:conditionalFormatting>
        <x14:conditionalFormatting xmlns:xm="http://schemas.microsoft.com/office/excel/2006/main">
          <x14:cfRule type="expression" priority="304" id="{9EF17C3B-99BA-4C92-8BA4-4FC46551F4FD}">
            <xm:f>$G47=Lijsten!$B$108</xm:f>
            <x14:dxf>
              <font>
                <color rgb="FF0070C0"/>
              </font>
            </x14:dxf>
          </x14:cfRule>
          <xm:sqref>C47:D48</xm:sqref>
        </x14:conditionalFormatting>
        <x14:conditionalFormatting xmlns:xm="http://schemas.microsoft.com/office/excel/2006/main">
          <x14:cfRule type="expression" priority="302" id="{CC29C89C-D9BC-41FD-8A0C-5704A05260E1}">
            <xm:f>$G49=Lijsten!$B$108</xm:f>
            <x14:dxf>
              <font>
                <color rgb="FF0070C0"/>
              </font>
            </x14:dxf>
          </x14:cfRule>
          <xm:sqref>C49:D50</xm:sqref>
        </x14:conditionalFormatting>
        <x14:conditionalFormatting xmlns:xm="http://schemas.microsoft.com/office/excel/2006/main">
          <x14:cfRule type="expression" priority="300" id="{D5142304-1DEA-405A-BAC5-5561A44C9F94}">
            <xm:f>$G51=Lijsten!$B$108</xm:f>
            <x14:dxf>
              <font>
                <color rgb="FF0070C0"/>
              </font>
            </x14:dxf>
          </x14:cfRule>
          <xm:sqref>C51:D52</xm:sqref>
        </x14:conditionalFormatting>
        <x14:conditionalFormatting xmlns:xm="http://schemas.microsoft.com/office/excel/2006/main">
          <x14:cfRule type="expression" priority="260" id="{AB3E04DA-2782-4DD2-A43C-C19BEED0B72A}">
            <xm:f>$G91=Lijsten!$B$108</xm:f>
            <x14:dxf>
              <font>
                <color rgb="FF0070C0"/>
              </font>
            </x14:dxf>
          </x14:cfRule>
          <xm:sqref>C91:D92</xm:sqref>
        </x14:conditionalFormatting>
        <x14:conditionalFormatting xmlns:xm="http://schemas.microsoft.com/office/excel/2006/main">
          <x14:cfRule type="expression" priority="258" id="{9E680239-D29E-4598-AFCE-5C0B59BDC2A9}">
            <xm:f>$G93=Lijsten!$B$108</xm:f>
            <x14:dxf>
              <font>
                <color rgb="FF0070C0"/>
              </font>
            </x14:dxf>
          </x14:cfRule>
          <xm:sqref>C93:D94</xm:sqref>
        </x14:conditionalFormatting>
        <x14:conditionalFormatting xmlns:xm="http://schemas.microsoft.com/office/excel/2006/main">
          <x14:cfRule type="expression" priority="256" id="{05D01FF7-E099-45D4-9891-8A8FFD8455BC}">
            <xm:f>$G95=Lijsten!$B$108</xm:f>
            <x14:dxf>
              <font>
                <color rgb="FF0070C0"/>
              </font>
            </x14:dxf>
          </x14:cfRule>
          <xm:sqref>C95:D96</xm:sqref>
        </x14:conditionalFormatting>
        <x14:conditionalFormatting xmlns:xm="http://schemas.microsoft.com/office/excel/2006/main">
          <x14:cfRule type="expression" priority="254" id="{6E25C566-3B83-4FB3-B324-2BEE6EF0D11F}">
            <xm:f>$G97=Lijsten!$B$108</xm:f>
            <x14:dxf>
              <font>
                <color rgb="FF0070C0"/>
              </font>
            </x14:dxf>
          </x14:cfRule>
          <xm:sqref>C97:D98</xm:sqref>
        </x14:conditionalFormatting>
        <x14:conditionalFormatting xmlns:xm="http://schemas.microsoft.com/office/excel/2006/main">
          <x14:cfRule type="expression" priority="252" id="{F5D6D4C8-7387-4B70-B8D3-7AA47EB79E32}">
            <xm:f>$G99=Lijsten!$B$108</xm:f>
            <x14:dxf>
              <font>
                <color rgb="FF0070C0"/>
              </font>
            </x14:dxf>
          </x14:cfRule>
          <xm:sqref>C99:D100</xm:sqref>
        </x14:conditionalFormatting>
        <x14:conditionalFormatting xmlns:xm="http://schemas.microsoft.com/office/excel/2006/main">
          <x14:cfRule type="expression" priority="250" id="{88B14A4A-C57B-44AF-BB20-F972B8350F60}">
            <xm:f>$G101=Lijsten!$B$108</xm:f>
            <x14:dxf>
              <font>
                <color rgb="FF0070C0"/>
              </font>
            </x14:dxf>
          </x14:cfRule>
          <xm:sqref>C101:D102</xm:sqref>
        </x14:conditionalFormatting>
        <x14:conditionalFormatting xmlns:xm="http://schemas.microsoft.com/office/excel/2006/main">
          <x14:cfRule type="expression" priority="248" id="{9C7D6944-1FBD-4BEA-9BAC-0061991875C9}">
            <xm:f>$G103=Lijsten!$B$108</xm:f>
            <x14:dxf>
              <font>
                <color rgb="FF0070C0"/>
              </font>
            </x14:dxf>
          </x14:cfRule>
          <xm:sqref>C103:D104</xm:sqref>
        </x14:conditionalFormatting>
        <x14:conditionalFormatting xmlns:xm="http://schemas.microsoft.com/office/excel/2006/main">
          <x14:cfRule type="expression" priority="246" id="{BC086F05-73D8-4219-B1A4-3D142AD73437}">
            <xm:f>$G105=Lijsten!$B$108</xm:f>
            <x14:dxf>
              <font>
                <color rgb="FF0070C0"/>
              </font>
            </x14:dxf>
          </x14:cfRule>
          <xm:sqref>C105:D106</xm:sqref>
        </x14:conditionalFormatting>
        <x14:conditionalFormatting xmlns:xm="http://schemas.microsoft.com/office/excel/2006/main">
          <x14:cfRule type="expression" priority="244" id="{0DF8AAD7-B3FF-4E12-BB70-A6A90976AE61}">
            <xm:f>$G107=Lijsten!$B$108</xm:f>
            <x14:dxf>
              <font>
                <color rgb="FF0070C0"/>
              </font>
            </x14:dxf>
          </x14:cfRule>
          <xm:sqref>C107:D108</xm:sqref>
        </x14:conditionalFormatting>
        <x14:conditionalFormatting xmlns:xm="http://schemas.microsoft.com/office/excel/2006/main">
          <x14:cfRule type="expression" priority="242" id="{F381ECC9-3992-4C5E-88F2-5418DB32C914}">
            <xm:f>$G109=Lijsten!$B$108</xm:f>
            <x14:dxf>
              <font>
                <color rgb="FF0070C0"/>
              </font>
            </x14:dxf>
          </x14:cfRule>
          <xm:sqref>C109:D110</xm:sqref>
        </x14:conditionalFormatting>
        <x14:conditionalFormatting xmlns:xm="http://schemas.microsoft.com/office/excel/2006/main">
          <x14:cfRule type="expression" priority="240" id="{5288048A-4394-4029-88EA-08152039A647}">
            <xm:f>$G111=Lijsten!$B$108</xm:f>
            <x14:dxf>
              <font>
                <color rgb="FF0070C0"/>
              </font>
            </x14:dxf>
          </x14:cfRule>
          <xm:sqref>C111:D112</xm:sqref>
        </x14:conditionalFormatting>
        <x14:conditionalFormatting xmlns:xm="http://schemas.microsoft.com/office/excel/2006/main">
          <x14:cfRule type="expression" priority="238" id="{08F5CC07-4C18-4663-8EE1-E492E1465E9C}">
            <xm:f>$G113=Lijsten!$B$108</xm:f>
            <x14:dxf>
              <font>
                <color rgb="FF0070C0"/>
              </font>
            </x14:dxf>
          </x14:cfRule>
          <xm:sqref>C113:D114</xm:sqref>
        </x14:conditionalFormatting>
        <x14:conditionalFormatting xmlns:xm="http://schemas.microsoft.com/office/excel/2006/main">
          <x14:cfRule type="expression" priority="236" id="{0243C065-D091-4D43-B3E5-F9C49E8F487C}">
            <xm:f>$G115=Lijsten!$B$108</xm:f>
            <x14:dxf>
              <font>
                <color rgb="FF0070C0"/>
              </font>
            </x14:dxf>
          </x14:cfRule>
          <xm:sqref>C115:D116</xm:sqref>
        </x14:conditionalFormatting>
        <x14:conditionalFormatting xmlns:xm="http://schemas.microsoft.com/office/excel/2006/main">
          <x14:cfRule type="expression" priority="234" id="{4DF667AF-612C-4102-88F0-5646118AF840}">
            <xm:f>$G117=Lijsten!$B$108</xm:f>
            <x14:dxf>
              <font>
                <color rgb="FF0070C0"/>
              </font>
            </x14:dxf>
          </x14:cfRule>
          <xm:sqref>C117:D118</xm:sqref>
        </x14:conditionalFormatting>
        <x14:conditionalFormatting xmlns:xm="http://schemas.microsoft.com/office/excel/2006/main">
          <x14:cfRule type="expression" priority="232" id="{0902F586-626C-45FE-B839-7E432F786006}">
            <xm:f>$G119=Lijsten!$B$108</xm:f>
            <x14:dxf>
              <font>
                <color rgb="FF0070C0"/>
              </font>
            </x14:dxf>
          </x14:cfRule>
          <xm:sqref>C119:D120</xm:sqref>
        </x14:conditionalFormatting>
        <x14:conditionalFormatting xmlns:xm="http://schemas.microsoft.com/office/excel/2006/main">
          <x14:cfRule type="expression" priority="193" id="{7F3ADB04-1771-41BA-AB4C-9E66280B8966}">
            <xm:f>$G9=Lijsten!$B$108</xm:f>
            <x14:dxf>
              <font>
                <color rgb="FF0070C0"/>
              </font>
            </x14:dxf>
          </x14:cfRule>
          <xm:sqref>G9</xm:sqref>
        </x14:conditionalFormatting>
        <x14:conditionalFormatting xmlns:xm="http://schemas.microsoft.com/office/excel/2006/main">
          <x14:cfRule type="expression" priority="190" id="{810BDF0F-3F37-4E45-8AA2-35CCDE831852}">
            <xm:f>$G9=Lijsten!$B$108</xm:f>
            <x14:dxf>
              <font>
                <color rgb="FF0070C0"/>
              </font>
            </x14:dxf>
          </x14:cfRule>
          <xm:sqref>E9</xm:sqref>
        </x14:conditionalFormatting>
        <x14:conditionalFormatting xmlns:xm="http://schemas.microsoft.com/office/excel/2006/main">
          <x14:cfRule type="expression" priority="189" id="{F8D4E821-4928-4AEF-A845-EA2782E73EC0}">
            <xm:f>$G10=Lijsten!$B$108</xm:f>
            <x14:dxf>
              <font>
                <color rgb="FF0070C0"/>
              </font>
            </x14:dxf>
          </x14:cfRule>
          <xm:sqref>E10</xm:sqref>
        </x14:conditionalFormatting>
        <x14:conditionalFormatting xmlns:xm="http://schemas.microsoft.com/office/excel/2006/main">
          <x14:cfRule type="expression" priority="188" id="{77AFECF2-BDA6-4538-9B7A-8DB0BF95633B}">
            <xm:f>$G11=Lijsten!$B$108</xm:f>
            <x14:dxf>
              <font>
                <color rgb="FF0070C0"/>
              </font>
            </x14:dxf>
          </x14:cfRule>
          <xm:sqref>E11:G12</xm:sqref>
        </x14:conditionalFormatting>
        <x14:conditionalFormatting xmlns:xm="http://schemas.microsoft.com/office/excel/2006/main">
          <x14:cfRule type="expression" priority="187" id="{C40F2D2F-511D-4BFC-9C70-F802D73C8228}">
            <xm:f>$G13=Lijsten!$B$108</xm:f>
            <x14:dxf>
              <font>
                <color rgb="FF0070C0"/>
              </font>
            </x14:dxf>
          </x14:cfRule>
          <xm:sqref>F13</xm:sqref>
        </x14:conditionalFormatting>
        <x14:conditionalFormatting xmlns:xm="http://schemas.microsoft.com/office/excel/2006/main">
          <x14:cfRule type="expression" priority="186" id="{2AA86301-F796-44E1-A348-3056A4E0BB6F}">
            <xm:f>$G13=Lijsten!$B$108</xm:f>
            <x14:dxf>
              <font>
                <color rgb="FF0070C0"/>
              </font>
            </x14:dxf>
          </x14:cfRule>
          <xm:sqref>G13</xm:sqref>
        </x14:conditionalFormatting>
        <x14:conditionalFormatting xmlns:xm="http://schemas.microsoft.com/office/excel/2006/main">
          <x14:cfRule type="expression" priority="185" id="{93DA5E8F-AC47-40BA-9BCA-AFF4BF68B185}">
            <xm:f>$G13=Lijsten!$B$108</xm:f>
            <x14:dxf>
              <font>
                <color rgb="FF0070C0"/>
              </font>
            </x14:dxf>
          </x14:cfRule>
          <xm:sqref>E13</xm:sqref>
        </x14:conditionalFormatting>
        <x14:conditionalFormatting xmlns:xm="http://schemas.microsoft.com/office/excel/2006/main">
          <x14:cfRule type="expression" priority="184" id="{438DA230-57E0-4ACE-A3E1-6258B15771AD}">
            <xm:f>$G14=Lijsten!$B$108</xm:f>
            <x14:dxf>
              <font>
                <color rgb="FF0070C0"/>
              </font>
            </x14:dxf>
          </x14:cfRule>
          <xm:sqref>E14</xm:sqref>
        </x14:conditionalFormatting>
        <x14:conditionalFormatting xmlns:xm="http://schemas.microsoft.com/office/excel/2006/main">
          <x14:cfRule type="expression" priority="183" id="{7959A0B5-1332-4D83-BA22-A8ED3B6B6010}">
            <xm:f>$G15=Lijsten!$B$108</xm:f>
            <x14:dxf>
              <font>
                <color rgb="FF0070C0"/>
              </font>
            </x14:dxf>
          </x14:cfRule>
          <xm:sqref>E15:G16</xm:sqref>
        </x14:conditionalFormatting>
        <x14:conditionalFormatting xmlns:xm="http://schemas.microsoft.com/office/excel/2006/main">
          <x14:cfRule type="expression" priority="182" id="{26E3EB25-1F12-49E9-888C-3B2BB04D5C8B}">
            <xm:f>$G17=Lijsten!$B$108</xm:f>
            <x14:dxf>
              <font>
                <color rgb="FF0070C0"/>
              </font>
            </x14:dxf>
          </x14:cfRule>
          <xm:sqref>F17</xm:sqref>
        </x14:conditionalFormatting>
        <x14:conditionalFormatting xmlns:xm="http://schemas.microsoft.com/office/excel/2006/main">
          <x14:cfRule type="expression" priority="181" id="{77C99A67-DF01-4837-B98D-465901FBB8BC}">
            <xm:f>$G17=Lijsten!$B$108</xm:f>
            <x14:dxf>
              <font>
                <color rgb="FF0070C0"/>
              </font>
            </x14:dxf>
          </x14:cfRule>
          <xm:sqref>G17</xm:sqref>
        </x14:conditionalFormatting>
        <x14:conditionalFormatting xmlns:xm="http://schemas.microsoft.com/office/excel/2006/main">
          <x14:cfRule type="expression" priority="180" id="{42EC88F3-3578-404F-BB5A-9AB7C0E4EC64}">
            <xm:f>$G17=Lijsten!$B$108</xm:f>
            <x14:dxf>
              <font>
                <color rgb="FF0070C0"/>
              </font>
            </x14:dxf>
          </x14:cfRule>
          <xm:sqref>E17</xm:sqref>
        </x14:conditionalFormatting>
        <x14:conditionalFormatting xmlns:xm="http://schemas.microsoft.com/office/excel/2006/main">
          <x14:cfRule type="expression" priority="179" id="{46D20167-91E2-4639-9E65-E378A29F109B}">
            <xm:f>$G18=Lijsten!$B$108</xm:f>
            <x14:dxf>
              <font>
                <color rgb="FF0070C0"/>
              </font>
            </x14:dxf>
          </x14:cfRule>
          <xm:sqref>E18</xm:sqref>
        </x14:conditionalFormatting>
        <x14:conditionalFormatting xmlns:xm="http://schemas.microsoft.com/office/excel/2006/main">
          <x14:cfRule type="expression" priority="178" id="{D7295150-CDB4-413E-A79F-B543CDF68BEC}">
            <xm:f>$G19=Lijsten!$B$108</xm:f>
            <x14:dxf>
              <font>
                <color rgb="FF0070C0"/>
              </font>
            </x14:dxf>
          </x14:cfRule>
          <xm:sqref>E19:G20</xm:sqref>
        </x14:conditionalFormatting>
        <x14:conditionalFormatting xmlns:xm="http://schemas.microsoft.com/office/excel/2006/main">
          <x14:cfRule type="expression" priority="177" id="{EE130511-7024-43F4-B4E4-36BE8808F6AF}">
            <xm:f>$G21=Lijsten!$B$108</xm:f>
            <x14:dxf>
              <font>
                <color rgb="FF0070C0"/>
              </font>
            </x14:dxf>
          </x14:cfRule>
          <xm:sqref>F21</xm:sqref>
        </x14:conditionalFormatting>
        <x14:conditionalFormatting xmlns:xm="http://schemas.microsoft.com/office/excel/2006/main">
          <x14:cfRule type="expression" priority="176" id="{11D62229-EA0D-4FCC-A9D6-1DB372D7C891}">
            <xm:f>$G21=Lijsten!$B$108</xm:f>
            <x14:dxf>
              <font>
                <color rgb="FF0070C0"/>
              </font>
            </x14:dxf>
          </x14:cfRule>
          <xm:sqref>G21</xm:sqref>
        </x14:conditionalFormatting>
        <x14:conditionalFormatting xmlns:xm="http://schemas.microsoft.com/office/excel/2006/main">
          <x14:cfRule type="expression" priority="175" id="{99B88C23-08FB-49D1-BDAF-5B471B17A734}">
            <xm:f>$G21=Lijsten!$B$108</xm:f>
            <x14:dxf>
              <font>
                <color rgb="FF0070C0"/>
              </font>
            </x14:dxf>
          </x14:cfRule>
          <xm:sqref>E21</xm:sqref>
        </x14:conditionalFormatting>
        <x14:conditionalFormatting xmlns:xm="http://schemas.microsoft.com/office/excel/2006/main">
          <x14:cfRule type="expression" priority="174" id="{A9B27CF3-304A-43E9-B7A9-725041031F2B}">
            <xm:f>$G22=Lijsten!$B$108</xm:f>
            <x14:dxf>
              <font>
                <color rgb="FF0070C0"/>
              </font>
            </x14:dxf>
          </x14:cfRule>
          <xm:sqref>E22</xm:sqref>
        </x14:conditionalFormatting>
        <x14:conditionalFormatting xmlns:xm="http://schemas.microsoft.com/office/excel/2006/main">
          <x14:cfRule type="expression" priority="173" id="{8DCB352D-C441-4527-8526-B8702AF66626}">
            <xm:f>$G23=Lijsten!$B$108</xm:f>
            <x14:dxf>
              <font>
                <color rgb="FF0070C0"/>
              </font>
            </x14:dxf>
          </x14:cfRule>
          <xm:sqref>E23:G24</xm:sqref>
        </x14:conditionalFormatting>
        <x14:conditionalFormatting xmlns:xm="http://schemas.microsoft.com/office/excel/2006/main">
          <x14:cfRule type="expression" priority="168" id="{985568BF-0EC0-43E6-80FA-9A1006B051E7}">
            <xm:f>$G25=Lijsten!$B$108</xm:f>
            <x14:dxf>
              <font>
                <color rgb="FF0070C0"/>
              </font>
            </x14:dxf>
          </x14:cfRule>
          <xm:sqref>E25:G26</xm:sqref>
        </x14:conditionalFormatting>
        <x14:conditionalFormatting xmlns:xm="http://schemas.microsoft.com/office/excel/2006/main">
          <x14:cfRule type="expression" priority="167" id="{5ECA1FD2-E822-4577-A61A-D2F582F64636}">
            <xm:f>$G27=Lijsten!$B$108</xm:f>
            <x14:dxf>
              <font>
                <color rgb="FF0070C0"/>
              </font>
            </x14:dxf>
          </x14:cfRule>
          <xm:sqref>F27</xm:sqref>
        </x14:conditionalFormatting>
        <x14:conditionalFormatting xmlns:xm="http://schemas.microsoft.com/office/excel/2006/main">
          <x14:cfRule type="expression" priority="166" id="{39179987-D73D-472D-923C-F85AF8A96F64}">
            <xm:f>$G27=Lijsten!$B$108</xm:f>
            <x14:dxf>
              <font>
                <color rgb="FF0070C0"/>
              </font>
            </x14:dxf>
          </x14:cfRule>
          <xm:sqref>G27</xm:sqref>
        </x14:conditionalFormatting>
        <x14:conditionalFormatting xmlns:xm="http://schemas.microsoft.com/office/excel/2006/main">
          <x14:cfRule type="expression" priority="165" id="{3834C763-C806-4C45-83FB-529ACEDE5329}">
            <xm:f>$G27=Lijsten!$B$108</xm:f>
            <x14:dxf>
              <font>
                <color rgb="FF0070C0"/>
              </font>
            </x14:dxf>
          </x14:cfRule>
          <xm:sqref>E27</xm:sqref>
        </x14:conditionalFormatting>
        <x14:conditionalFormatting xmlns:xm="http://schemas.microsoft.com/office/excel/2006/main">
          <x14:cfRule type="expression" priority="164" id="{E263DBE4-66C1-489D-B68F-76E65123BF97}">
            <xm:f>$G28=Lijsten!$B$108</xm:f>
            <x14:dxf>
              <font>
                <color rgb="FF0070C0"/>
              </font>
            </x14:dxf>
          </x14:cfRule>
          <xm:sqref>E28</xm:sqref>
        </x14:conditionalFormatting>
        <x14:conditionalFormatting xmlns:xm="http://schemas.microsoft.com/office/excel/2006/main">
          <x14:cfRule type="expression" priority="163" id="{D5DE431B-E3F8-4F3C-95C4-6CEE4657D541}">
            <xm:f>$G29=Lijsten!$B$108</xm:f>
            <x14:dxf>
              <font>
                <color rgb="FF0070C0"/>
              </font>
            </x14:dxf>
          </x14:cfRule>
          <xm:sqref>E29:G30</xm:sqref>
        </x14:conditionalFormatting>
        <x14:conditionalFormatting xmlns:xm="http://schemas.microsoft.com/office/excel/2006/main">
          <x14:cfRule type="expression" priority="162" id="{22247FD6-94B1-4668-AE24-407A3DA98599}">
            <xm:f>$G31=Lijsten!$B$108</xm:f>
            <x14:dxf>
              <font>
                <color rgb="FF0070C0"/>
              </font>
            </x14:dxf>
          </x14:cfRule>
          <xm:sqref>F31</xm:sqref>
        </x14:conditionalFormatting>
        <x14:conditionalFormatting xmlns:xm="http://schemas.microsoft.com/office/excel/2006/main">
          <x14:cfRule type="expression" priority="161" id="{500D17C1-219A-4341-9C7B-69CAB7122EA9}">
            <xm:f>$G31=Lijsten!$B$108</xm:f>
            <x14:dxf>
              <font>
                <color rgb="FF0070C0"/>
              </font>
            </x14:dxf>
          </x14:cfRule>
          <xm:sqref>G31</xm:sqref>
        </x14:conditionalFormatting>
        <x14:conditionalFormatting xmlns:xm="http://schemas.microsoft.com/office/excel/2006/main">
          <x14:cfRule type="expression" priority="160" id="{B2B83580-3B06-4806-92EB-49AF14153CF4}">
            <xm:f>$G31=Lijsten!$B$108</xm:f>
            <x14:dxf>
              <font>
                <color rgb="FF0070C0"/>
              </font>
            </x14:dxf>
          </x14:cfRule>
          <xm:sqref>E31</xm:sqref>
        </x14:conditionalFormatting>
        <x14:conditionalFormatting xmlns:xm="http://schemas.microsoft.com/office/excel/2006/main">
          <x14:cfRule type="expression" priority="159" id="{A0A39316-A8B6-4854-BD5A-F92DA5E5201E}">
            <xm:f>$G32=Lijsten!$B$108</xm:f>
            <x14:dxf>
              <font>
                <color rgb="FF0070C0"/>
              </font>
            </x14:dxf>
          </x14:cfRule>
          <xm:sqref>E32</xm:sqref>
        </x14:conditionalFormatting>
        <x14:conditionalFormatting xmlns:xm="http://schemas.microsoft.com/office/excel/2006/main">
          <x14:cfRule type="expression" priority="158" id="{D4728DF9-CEC0-4AEE-BE65-E1B46FA10766}">
            <xm:f>$G33=Lijsten!$B$108</xm:f>
            <x14:dxf>
              <font>
                <color rgb="FF0070C0"/>
              </font>
            </x14:dxf>
          </x14:cfRule>
          <xm:sqref>E33:G34</xm:sqref>
        </x14:conditionalFormatting>
        <x14:conditionalFormatting xmlns:xm="http://schemas.microsoft.com/office/excel/2006/main">
          <x14:cfRule type="expression" priority="157" id="{F32E9E76-DF5F-44AE-B41D-C30A7A0952DC}">
            <xm:f>$G35=Lijsten!$B$108</xm:f>
            <x14:dxf>
              <font>
                <color rgb="FF0070C0"/>
              </font>
            </x14:dxf>
          </x14:cfRule>
          <xm:sqref>F35</xm:sqref>
        </x14:conditionalFormatting>
        <x14:conditionalFormatting xmlns:xm="http://schemas.microsoft.com/office/excel/2006/main">
          <x14:cfRule type="expression" priority="156" id="{C037CB62-5950-4489-97FB-4711DB4A62C4}">
            <xm:f>$G35=Lijsten!$B$108</xm:f>
            <x14:dxf>
              <font>
                <color rgb="FF0070C0"/>
              </font>
            </x14:dxf>
          </x14:cfRule>
          <xm:sqref>G35</xm:sqref>
        </x14:conditionalFormatting>
        <x14:conditionalFormatting xmlns:xm="http://schemas.microsoft.com/office/excel/2006/main">
          <x14:cfRule type="expression" priority="155" id="{A144EEF1-C960-4712-ABCE-0F0510DC6943}">
            <xm:f>$G35=Lijsten!$B$108</xm:f>
            <x14:dxf>
              <font>
                <color rgb="FF0070C0"/>
              </font>
            </x14:dxf>
          </x14:cfRule>
          <xm:sqref>E35</xm:sqref>
        </x14:conditionalFormatting>
        <x14:conditionalFormatting xmlns:xm="http://schemas.microsoft.com/office/excel/2006/main">
          <x14:cfRule type="expression" priority="154" id="{6C4C1CBC-2B32-4838-823A-B19936233F03}">
            <xm:f>$G36=Lijsten!$B$108</xm:f>
            <x14:dxf>
              <font>
                <color rgb="FF0070C0"/>
              </font>
            </x14:dxf>
          </x14:cfRule>
          <xm:sqref>E36</xm:sqref>
        </x14:conditionalFormatting>
        <x14:conditionalFormatting xmlns:xm="http://schemas.microsoft.com/office/excel/2006/main">
          <x14:cfRule type="expression" priority="153" id="{1364231D-2ED0-46F4-BE69-4C849836FA5A}">
            <xm:f>$G37=Lijsten!$B$108</xm:f>
            <x14:dxf>
              <font>
                <color rgb="FF0070C0"/>
              </font>
            </x14:dxf>
          </x14:cfRule>
          <xm:sqref>E37:G38</xm:sqref>
        </x14:conditionalFormatting>
        <x14:conditionalFormatting xmlns:xm="http://schemas.microsoft.com/office/excel/2006/main">
          <x14:cfRule type="expression" priority="152" id="{B6AA4D1F-5644-40C8-954B-A2F7CED40E1C}">
            <xm:f>$G39=Lijsten!$B$108</xm:f>
            <x14:dxf>
              <font>
                <color rgb="FF0070C0"/>
              </font>
            </x14:dxf>
          </x14:cfRule>
          <xm:sqref>F39</xm:sqref>
        </x14:conditionalFormatting>
        <x14:conditionalFormatting xmlns:xm="http://schemas.microsoft.com/office/excel/2006/main">
          <x14:cfRule type="expression" priority="151" id="{E7034BC7-0F59-46A2-916B-3E5C3265B0B0}">
            <xm:f>$G39=Lijsten!$B$108</xm:f>
            <x14:dxf>
              <font>
                <color rgb="FF0070C0"/>
              </font>
            </x14:dxf>
          </x14:cfRule>
          <xm:sqref>G39</xm:sqref>
        </x14:conditionalFormatting>
        <x14:conditionalFormatting xmlns:xm="http://schemas.microsoft.com/office/excel/2006/main">
          <x14:cfRule type="expression" priority="150" id="{561DA223-174C-4881-A11F-8CF403940C33}">
            <xm:f>$G39=Lijsten!$B$108</xm:f>
            <x14:dxf>
              <font>
                <color rgb="FF0070C0"/>
              </font>
            </x14:dxf>
          </x14:cfRule>
          <xm:sqref>E39</xm:sqref>
        </x14:conditionalFormatting>
        <x14:conditionalFormatting xmlns:xm="http://schemas.microsoft.com/office/excel/2006/main">
          <x14:cfRule type="expression" priority="149" id="{E629ED89-5455-4A30-ABB4-569F5A36BB8A}">
            <xm:f>$G40=Lijsten!$B$108</xm:f>
            <x14:dxf>
              <font>
                <color rgb="FF0070C0"/>
              </font>
            </x14:dxf>
          </x14:cfRule>
          <xm:sqref>E40</xm:sqref>
        </x14:conditionalFormatting>
        <x14:conditionalFormatting xmlns:xm="http://schemas.microsoft.com/office/excel/2006/main">
          <x14:cfRule type="expression" priority="148" id="{8F327016-77C6-4E78-9933-0F4E9D6804BA}">
            <xm:f>$G41=Lijsten!$B$108</xm:f>
            <x14:dxf>
              <font>
                <color rgb="FF0070C0"/>
              </font>
            </x14:dxf>
          </x14:cfRule>
          <xm:sqref>E41:G42</xm:sqref>
        </x14:conditionalFormatting>
        <x14:conditionalFormatting xmlns:xm="http://schemas.microsoft.com/office/excel/2006/main">
          <x14:cfRule type="expression" priority="147" id="{F88272A0-1ED9-48CE-8D7D-62EF1EE5A1D4}">
            <xm:f>$G43=Lijsten!$B$108</xm:f>
            <x14:dxf>
              <font>
                <color rgb="FF0070C0"/>
              </font>
            </x14:dxf>
          </x14:cfRule>
          <xm:sqref>E43:G44</xm:sqref>
        </x14:conditionalFormatting>
        <x14:conditionalFormatting xmlns:xm="http://schemas.microsoft.com/office/excel/2006/main">
          <x14:cfRule type="expression" priority="146" id="{BA44DB22-357A-4374-AC1F-4D91FC9D4F5A}">
            <xm:f>$G45=Lijsten!$B$108</xm:f>
            <x14:dxf>
              <font>
                <color rgb="FF0070C0"/>
              </font>
            </x14:dxf>
          </x14:cfRule>
          <xm:sqref>F45</xm:sqref>
        </x14:conditionalFormatting>
        <x14:conditionalFormatting xmlns:xm="http://schemas.microsoft.com/office/excel/2006/main">
          <x14:cfRule type="expression" priority="145" id="{10B9D528-703F-4211-BC43-27402411AE0D}">
            <xm:f>$G45=Lijsten!$B$108</xm:f>
            <x14:dxf>
              <font>
                <color rgb="FF0070C0"/>
              </font>
            </x14:dxf>
          </x14:cfRule>
          <xm:sqref>G45</xm:sqref>
        </x14:conditionalFormatting>
        <x14:conditionalFormatting xmlns:xm="http://schemas.microsoft.com/office/excel/2006/main">
          <x14:cfRule type="expression" priority="144" id="{199D247E-6FEA-4BB6-AFE0-B442D766E10F}">
            <xm:f>$G45=Lijsten!$B$108</xm:f>
            <x14:dxf>
              <font>
                <color rgb="FF0070C0"/>
              </font>
            </x14:dxf>
          </x14:cfRule>
          <xm:sqref>E45</xm:sqref>
        </x14:conditionalFormatting>
        <x14:conditionalFormatting xmlns:xm="http://schemas.microsoft.com/office/excel/2006/main">
          <x14:cfRule type="expression" priority="143" id="{9C7D374D-E37A-438E-B3AF-807B42A90447}">
            <xm:f>$G46=Lijsten!$B$108</xm:f>
            <x14:dxf>
              <font>
                <color rgb="FF0070C0"/>
              </font>
            </x14:dxf>
          </x14:cfRule>
          <xm:sqref>E46</xm:sqref>
        </x14:conditionalFormatting>
        <x14:conditionalFormatting xmlns:xm="http://schemas.microsoft.com/office/excel/2006/main">
          <x14:cfRule type="expression" priority="142" id="{549CAA6C-AC82-4C74-8940-5B4E9240EA8E}">
            <xm:f>$G47=Lijsten!$B$108</xm:f>
            <x14:dxf>
              <font>
                <color rgb="FF0070C0"/>
              </font>
            </x14:dxf>
          </x14:cfRule>
          <xm:sqref>E47:G48</xm:sqref>
        </x14:conditionalFormatting>
        <x14:conditionalFormatting xmlns:xm="http://schemas.microsoft.com/office/excel/2006/main">
          <x14:cfRule type="expression" priority="141" id="{DDAC1225-5D86-41B4-951F-8D44FF49695F}">
            <xm:f>$G49=Lijsten!$B$108</xm:f>
            <x14:dxf>
              <font>
                <color rgb="FF0070C0"/>
              </font>
            </x14:dxf>
          </x14:cfRule>
          <xm:sqref>F49</xm:sqref>
        </x14:conditionalFormatting>
        <x14:conditionalFormatting xmlns:xm="http://schemas.microsoft.com/office/excel/2006/main">
          <x14:cfRule type="expression" priority="140" id="{2E3D256E-63AA-4446-B04F-9685CDE6C092}">
            <xm:f>$G49=Lijsten!$B$108</xm:f>
            <x14:dxf>
              <font>
                <color rgb="FF0070C0"/>
              </font>
            </x14:dxf>
          </x14:cfRule>
          <xm:sqref>G49</xm:sqref>
        </x14:conditionalFormatting>
        <x14:conditionalFormatting xmlns:xm="http://schemas.microsoft.com/office/excel/2006/main">
          <x14:cfRule type="expression" priority="139" id="{B0CE42A8-DFF3-487F-8E61-871C15743BCD}">
            <xm:f>$G49=Lijsten!$B$108</xm:f>
            <x14:dxf>
              <font>
                <color rgb="FF0070C0"/>
              </font>
            </x14:dxf>
          </x14:cfRule>
          <xm:sqref>E49</xm:sqref>
        </x14:conditionalFormatting>
        <x14:conditionalFormatting xmlns:xm="http://schemas.microsoft.com/office/excel/2006/main">
          <x14:cfRule type="expression" priority="138" id="{4CBC3847-331F-4F76-81D0-A17EBD5A98BF}">
            <xm:f>$G50=Lijsten!$B$108</xm:f>
            <x14:dxf>
              <font>
                <color rgb="FF0070C0"/>
              </font>
            </x14:dxf>
          </x14:cfRule>
          <xm:sqref>E50</xm:sqref>
        </x14:conditionalFormatting>
        <x14:conditionalFormatting xmlns:xm="http://schemas.microsoft.com/office/excel/2006/main">
          <x14:cfRule type="expression" priority="137" id="{FD434906-7879-4879-AF20-FF7299046A26}">
            <xm:f>$G51=Lijsten!$B$108</xm:f>
            <x14:dxf>
              <font>
                <color rgb="FF0070C0"/>
              </font>
            </x14:dxf>
          </x14:cfRule>
          <xm:sqref>E51:G52</xm:sqref>
        </x14:conditionalFormatting>
        <x14:conditionalFormatting xmlns:xm="http://schemas.microsoft.com/office/excel/2006/main">
          <x14:cfRule type="expression" priority="136" id="{BA7E1E92-C25C-49BA-8612-DE0D1E991F73}">
            <xm:f>$G53=Lijsten!$B$108</xm:f>
            <x14:dxf>
              <font>
                <color rgb="FF0070C0"/>
              </font>
            </x14:dxf>
          </x14:cfRule>
          <xm:sqref>F53</xm:sqref>
        </x14:conditionalFormatting>
        <x14:conditionalFormatting xmlns:xm="http://schemas.microsoft.com/office/excel/2006/main">
          <x14:cfRule type="expression" priority="135" id="{869F93C9-CB87-4615-BC83-993BAF1597B0}">
            <xm:f>$G53=Lijsten!$B$108</xm:f>
            <x14:dxf>
              <font>
                <color rgb="FF0070C0"/>
              </font>
            </x14:dxf>
          </x14:cfRule>
          <xm:sqref>G53</xm:sqref>
        </x14:conditionalFormatting>
        <x14:conditionalFormatting xmlns:xm="http://schemas.microsoft.com/office/excel/2006/main">
          <x14:cfRule type="expression" priority="134" id="{4A2CEBED-9811-4005-BF08-AB7A3D071B1A}">
            <xm:f>$G53=Lijsten!$B$108</xm:f>
            <x14:dxf>
              <font>
                <color rgb="FF0070C0"/>
              </font>
            </x14:dxf>
          </x14:cfRule>
          <xm:sqref>E53</xm:sqref>
        </x14:conditionalFormatting>
        <x14:conditionalFormatting xmlns:xm="http://schemas.microsoft.com/office/excel/2006/main">
          <x14:cfRule type="expression" priority="133" id="{4AADF441-D46E-4D5A-92FD-91B8B20A6493}">
            <xm:f>$G54=Lijsten!$B$108</xm:f>
            <x14:dxf>
              <font>
                <color rgb="FF0070C0"/>
              </font>
            </x14:dxf>
          </x14:cfRule>
          <xm:sqref>E54</xm:sqref>
        </x14:conditionalFormatting>
        <x14:conditionalFormatting xmlns:xm="http://schemas.microsoft.com/office/excel/2006/main">
          <x14:cfRule type="expression" priority="132" id="{C91F8080-12F8-4ACD-B14E-E1ABD86DA00E}">
            <xm:f>$G55=Lijsten!$B$108</xm:f>
            <x14:dxf>
              <font>
                <color rgb="FF0070C0"/>
              </font>
            </x14:dxf>
          </x14:cfRule>
          <xm:sqref>E55:G56</xm:sqref>
        </x14:conditionalFormatting>
        <x14:conditionalFormatting xmlns:xm="http://schemas.microsoft.com/office/excel/2006/main">
          <x14:cfRule type="expression" priority="131" id="{A1D0D542-6D7D-4EF1-927C-32A4248028EC}">
            <xm:f>$G57=Lijsten!$B$108</xm:f>
            <x14:dxf>
              <font>
                <color rgb="FF0070C0"/>
              </font>
            </x14:dxf>
          </x14:cfRule>
          <xm:sqref>F57</xm:sqref>
        </x14:conditionalFormatting>
        <x14:conditionalFormatting xmlns:xm="http://schemas.microsoft.com/office/excel/2006/main">
          <x14:cfRule type="expression" priority="130" id="{B1323ADC-6912-4BC7-B362-BF69C13F7475}">
            <xm:f>$G57=Lijsten!$B$108</xm:f>
            <x14:dxf>
              <font>
                <color rgb="FF0070C0"/>
              </font>
            </x14:dxf>
          </x14:cfRule>
          <xm:sqref>G57</xm:sqref>
        </x14:conditionalFormatting>
        <x14:conditionalFormatting xmlns:xm="http://schemas.microsoft.com/office/excel/2006/main">
          <x14:cfRule type="expression" priority="129" id="{E14E979F-BFB4-44BF-B49A-7E663D75E900}">
            <xm:f>$G57=Lijsten!$B$108</xm:f>
            <x14:dxf>
              <font>
                <color rgb="FF0070C0"/>
              </font>
            </x14:dxf>
          </x14:cfRule>
          <xm:sqref>E57</xm:sqref>
        </x14:conditionalFormatting>
        <x14:conditionalFormatting xmlns:xm="http://schemas.microsoft.com/office/excel/2006/main">
          <x14:cfRule type="expression" priority="128" id="{AB4435BF-F3C2-4AFC-A23B-1016FD3EAA9E}">
            <xm:f>$G58=Lijsten!$B$108</xm:f>
            <x14:dxf>
              <font>
                <color rgb="FF0070C0"/>
              </font>
            </x14:dxf>
          </x14:cfRule>
          <xm:sqref>E58</xm:sqref>
        </x14:conditionalFormatting>
        <x14:conditionalFormatting xmlns:xm="http://schemas.microsoft.com/office/excel/2006/main">
          <x14:cfRule type="expression" priority="127" id="{353F3344-C71D-493D-9E99-36287E64B71F}">
            <xm:f>$G59=Lijsten!$B$108</xm:f>
            <x14:dxf>
              <font>
                <color rgb="FF0070C0"/>
              </font>
            </x14:dxf>
          </x14:cfRule>
          <xm:sqref>E59:G60</xm:sqref>
        </x14:conditionalFormatting>
        <x14:conditionalFormatting xmlns:xm="http://schemas.microsoft.com/office/excel/2006/main">
          <x14:cfRule type="expression" priority="126" id="{36DAB9C7-E5AD-4F02-A9EA-6C6B0709EF5D}">
            <xm:f>$G61=Lijsten!$B$108</xm:f>
            <x14:dxf>
              <font>
                <color rgb="FF0070C0"/>
              </font>
            </x14:dxf>
          </x14:cfRule>
          <xm:sqref>E61:G62</xm:sqref>
        </x14:conditionalFormatting>
        <x14:conditionalFormatting xmlns:xm="http://schemas.microsoft.com/office/excel/2006/main">
          <x14:cfRule type="expression" priority="125" id="{DC98E039-F038-47AE-A1B4-DC07BA7A7AF4}">
            <xm:f>$G63=Lijsten!$B$108</xm:f>
            <x14:dxf>
              <font>
                <color rgb="FF0070C0"/>
              </font>
            </x14:dxf>
          </x14:cfRule>
          <xm:sqref>F63</xm:sqref>
        </x14:conditionalFormatting>
        <x14:conditionalFormatting xmlns:xm="http://schemas.microsoft.com/office/excel/2006/main">
          <x14:cfRule type="expression" priority="124" id="{0325A184-8487-44EF-9A66-E467096EE6AF}">
            <xm:f>$G63=Lijsten!$B$108</xm:f>
            <x14:dxf>
              <font>
                <color rgb="FF0070C0"/>
              </font>
            </x14:dxf>
          </x14:cfRule>
          <xm:sqref>G63</xm:sqref>
        </x14:conditionalFormatting>
        <x14:conditionalFormatting xmlns:xm="http://schemas.microsoft.com/office/excel/2006/main">
          <x14:cfRule type="expression" priority="123" id="{5B7F68B9-56E3-4128-B451-5BA1183ADF00}">
            <xm:f>$G63=Lijsten!$B$108</xm:f>
            <x14:dxf>
              <font>
                <color rgb="FF0070C0"/>
              </font>
            </x14:dxf>
          </x14:cfRule>
          <xm:sqref>E63</xm:sqref>
        </x14:conditionalFormatting>
        <x14:conditionalFormatting xmlns:xm="http://schemas.microsoft.com/office/excel/2006/main">
          <x14:cfRule type="expression" priority="122" id="{49868464-0A8D-4245-95AF-A19571A76229}">
            <xm:f>$G64=Lijsten!$B$108</xm:f>
            <x14:dxf>
              <font>
                <color rgb="FF0070C0"/>
              </font>
            </x14:dxf>
          </x14:cfRule>
          <xm:sqref>E64</xm:sqref>
        </x14:conditionalFormatting>
        <x14:conditionalFormatting xmlns:xm="http://schemas.microsoft.com/office/excel/2006/main">
          <x14:cfRule type="expression" priority="121" id="{A9455582-DEBB-45FA-8A16-3DE102E53BDA}">
            <xm:f>$G65=Lijsten!$B$108</xm:f>
            <x14:dxf>
              <font>
                <color rgb="FF0070C0"/>
              </font>
            </x14:dxf>
          </x14:cfRule>
          <xm:sqref>E65:G66</xm:sqref>
        </x14:conditionalFormatting>
        <x14:conditionalFormatting xmlns:xm="http://schemas.microsoft.com/office/excel/2006/main">
          <x14:cfRule type="expression" priority="120" id="{224C94A7-4BB3-4C79-84A7-84BA40905241}">
            <xm:f>$G67=Lijsten!$B$108</xm:f>
            <x14:dxf>
              <font>
                <color rgb="FF0070C0"/>
              </font>
            </x14:dxf>
          </x14:cfRule>
          <xm:sqref>F67</xm:sqref>
        </x14:conditionalFormatting>
        <x14:conditionalFormatting xmlns:xm="http://schemas.microsoft.com/office/excel/2006/main">
          <x14:cfRule type="expression" priority="119" id="{B2E92FF9-3C99-4993-AD96-4672773186A7}">
            <xm:f>$G67=Lijsten!$B$108</xm:f>
            <x14:dxf>
              <font>
                <color rgb="FF0070C0"/>
              </font>
            </x14:dxf>
          </x14:cfRule>
          <xm:sqref>G67</xm:sqref>
        </x14:conditionalFormatting>
        <x14:conditionalFormatting xmlns:xm="http://schemas.microsoft.com/office/excel/2006/main">
          <x14:cfRule type="expression" priority="118" id="{F8591F5C-B119-4B47-88D5-8667B2B9C172}">
            <xm:f>$G67=Lijsten!$B$108</xm:f>
            <x14:dxf>
              <font>
                <color rgb="FF0070C0"/>
              </font>
            </x14:dxf>
          </x14:cfRule>
          <xm:sqref>E67</xm:sqref>
        </x14:conditionalFormatting>
        <x14:conditionalFormatting xmlns:xm="http://schemas.microsoft.com/office/excel/2006/main">
          <x14:cfRule type="expression" priority="117" id="{C1800B80-2B32-48FF-A1CE-E175C233C1CF}">
            <xm:f>$G68=Lijsten!$B$108</xm:f>
            <x14:dxf>
              <font>
                <color rgb="FF0070C0"/>
              </font>
            </x14:dxf>
          </x14:cfRule>
          <xm:sqref>E68</xm:sqref>
        </x14:conditionalFormatting>
        <x14:conditionalFormatting xmlns:xm="http://schemas.microsoft.com/office/excel/2006/main">
          <x14:cfRule type="expression" priority="116" id="{9C58E851-29F5-4064-8A93-9DF65F165BDA}">
            <xm:f>$G69=Lijsten!$B$108</xm:f>
            <x14:dxf>
              <font>
                <color rgb="FF0070C0"/>
              </font>
            </x14:dxf>
          </x14:cfRule>
          <xm:sqref>E69:G70</xm:sqref>
        </x14:conditionalFormatting>
        <x14:conditionalFormatting xmlns:xm="http://schemas.microsoft.com/office/excel/2006/main">
          <x14:cfRule type="expression" priority="115" id="{34022F67-8281-428A-8E20-30687C581C8E}">
            <xm:f>$G71=Lijsten!$B$108</xm:f>
            <x14:dxf>
              <font>
                <color rgb="FF0070C0"/>
              </font>
            </x14:dxf>
          </x14:cfRule>
          <xm:sqref>F71</xm:sqref>
        </x14:conditionalFormatting>
        <x14:conditionalFormatting xmlns:xm="http://schemas.microsoft.com/office/excel/2006/main">
          <x14:cfRule type="expression" priority="114" id="{3E847712-169E-4765-A47F-EE93A5D2DB9F}">
            <xm:f>$G71=Lijsten!$B$108</xm:f>
            <x14:dxf>
              <font>
                <color rgb="FF0070C0"/>
              </font>
            </x14:dxf>
          </x14:cfRule>
          <xm:sqref>G71</xm:sqref>
        </x14:conditionalFormatting>
        <x14:conditionalFormatting xmlns:xm="http://schemas.microsoft.com/office/excel/2006/main">
          <x14:cfRule type="expression" priority="113" id="{F4678F5C-DE23-4C1F-8CA3-8A23F87CCEBE}">
            <xm:f>$G71=Lijsten!$B$108</xm:f>
            <x14:dxf>
              <font>
                <color rgb="FF0070C0"/>
              </font>
            </x14:dxf>
          </x14:cfRule>
          <xm:sqref>E71</xm:sqref>
        </x14:conditionalFormatting>
        <x14:conditionalFormatting xmlns:xm="http://schemas.microsoft.com/office/excel/2006/main">
          <x14:cfRule type="expression" priority="112" id="{22AE61BA-5893-475D-8834-89754272244E}">
            <xm:f>$G72=Lijsten!$B$108</xm:f>
            <x14:dxf>
              <font>
                <color rgb="FF0070C0"/>
              </font>
            </x14:dxf>
          </x14:cfRule>
          <xm:sqref>E72</xm:sqref>
        </x14:conditionalFormatting>
        <x14:conditionalFormatting xmlns:xm="http://schemas.microsoft.com/office/excel/2006/main">
          <x14:cfRule type="expression" priority="111" id="{05AAF010-F66C-4B92-A95B-B0DB064D7F44}">
            <xm:f>$G73=Lijsten!$B$108</xm:f>
            <x14:dxf>
              <font>
                <color rgb="FF0070C0"/>
              </font>
            </x14:dxf>
          </x14:cfRule>
          <xm:sqref>E73:G74</xm:sqref>
        </x14:conditionalFormatting>
        <x14:conditionalFormatting xmlns:xm="http://schemas.microsoft.com/office/excel/2006/main">
          <x14:cfRule type="expression" priority="110" id="{DB7199A9-05F4-46DB-B1BF-5075EDB13126}">
            <xm:f>$G75=Lijsten!$B$108</xm:f>
            <x14:dxf>
              <font>
                <color rgb="FF0070C0"/>
              </font>
            </x14:dxf>
          </x14:cfRule>
          <xm:sqref>F75</xm:sqref>
        </x14:conditionalFormatting>
        <x14:conditionalFormatting xmlns:xm="http://schemas.microsoft.com/office/excel/2006/main">
          <x14:cfRule type="expression" priority="109" id="{7B6EC1C0-1EB3-4270-81C2-8CB797865ECA}">
            <xm:f>$G75=Lijsten!$B$108</xm:f>
            <x14:dxf>
              <font>
                <color rgb="FF0070C0"/>
              </font>
            </x14:dxf>
          </x14:cfRule>
          <xm:sqref>G75</xm:sqref>
        </x14:conditionalFormatting>
        <x14:conditionalFormatting xmlns:xm="http://schemas.microsoft.com/office/excel/2006/main">
          <x14:cfRule type="expression" priority="108" id="{F8EEEC91-C7FC-40A5-9572-DEE4B3B36A3A}">
            <xm:f>$G75=Lijsten!$B$108</xm:f>
            <x14:dxf>
              <font>
                <color rgb="FF0070C0"/>
              </font>
            </x14:dxf>
          </x14:cfRule>
          <xm:sqref>E75</xm:sqref>
        </x14:conditionalFormatting>
        <x14:conditionalFormatting xmlns:xm="http://schemas.microsoft.com/office/excel/2006/main">
          <x14:cfRule type="expression" priority="107" id="{B2B01780-B911-4321-9001-FA60524E2073}">
            <xm:f>$G76=Lijsten!$B$108</xm:f>
            <x14:dxf>
              <font>
                <color rgb="FF0070C0"/>
              </font>
            </x14:dxf>
          </x14:cfRule>
          <xm:sqref>E76</xm:sqref>
        </x14:conditionalFormatting>
        <x14:conditionalFormatting xmlns:xm="http://schemas.microsoft.com/office/excel/2006/main">
          <x14:cfRule type="expression" priority="106" id="{C4D9E69A-9F13-41CC-9E2A-9E73088FAD4E}">
            <xm:f>$G77=Lijsten!$B$108</xm:f>
            <x14:dxf>
              <font>
                <color rgb="FF0070C0"/>
              </font>
            </x14:dxf>
          </x14:cfRule>
          <xm:sqref>E77:G78</xm:sqref>
        </x14:conditionalFormatting>
        <x14:conditionalFormatting xmlns:xm="http://schemas.microsoft.com/office/excel/2006/main">
          <x14:cfRule type="expression" priority="105" id="{E0703D70-078E-491F-A4C0-4CA343FEC28D}">
            <xm:f>$G79=Lijsten!$B$108</xm:f>
            <x14:dxf>
              <font>
                <color rgb="FF0070C0"/>
              </font>
            </x14:dxf>
          </x14:cfRule>
          <xm:sqref>E79:G80</xm:sqref>
        </x14:conditionalFormatting>
        <x14:conditionalFormatting xmlns:xm="http://schemas.microsoft.com/office/excel/2006/main">
          <x14:cfRule type="expression" priority="104" id="{6764F178-0159-4CE2-A5E6-B55DA21F78F4}">
            <xm:f>$G81=Lijsten!$B$108</xm:f>
            <x14:dxf>
              <font>
                <color rgb="FF0070C0"/>
              </font>
            </x14:dxf>
          </x14:cfRule>
          <xm:sqref>F81</xm:sqref>
        </x14:conditionalFormatting>
        <x14:conditionalFormatting xmlns:xm="http://schemas.microsoft.com/office/excel/2006/main">
          <x14:cfRule type="expression" priority="103" id="{984AE4B7-5500-4370-8A6E-71D0A6070FAD}">
            <xm:f>$G81=Lijsten!$B$108</xm:f>
            <x14:dxf>
              <font>
                <color rgb="FF0070C0"/>
              </font>
            </x14:dxf>
          </x14:cfRule>
          <xm:sqref>G81</xm:sqref>
        </x14:conditionalFormatting>
        <x14:conditionalFormatting xmlns:xm="http://schemas.microsoft.com/office/excel/2006/main">
          <x14:cfRule type="expression" priority="102" id="{13AB52D5-A60B-4954-B069-9AAD8A152F68}">
            <xm:f>$G81=Lijsten!$B$108</xm:f>
            <x14:dxf>
              <font>
                <color rgb="FF0070C0"/>
              </font>
            </x14:dxf>
          </x14:cfRule>
          <xm:sqref>E81</xm:sqref>
        </x14:conditionalFormatting>
        <x14:conditionalFormatting xmlns:xm="http://schemas.microsoft.com/office/excel/2006/main">
          <x14:cfRule type="expression" priority="101" id="{B9E739E5-8515-4964-9C85-A31F7BA804AB}">
            <xm:f>$G82=Lijsten!$B$108</xm:f>
            <x14:dxf>
              <font>
                <color rgb="FF0070C0"/>
              </font>
            </x14:dxf>
          </x14:cfRule>
          <xm:sqref>E82</xm:sqref>
        </x14:conditionalFormatting>
        <x14:conditionalFormatting xmlns:xm="http://schemas.microsoft.com/office/excel/2006/main">
          <x14:cfRule type="expression" priority="100" id="{62F5770A-B0D6-4854-9819-54F7253DF0AC}">
            <xm:f>$G83=Lijsten!$B$108</xm:f>
            <x14:dxf>
              <font>
                <color rgb="FF0070C0"/>
              </font>
            </x14:dxf>
          </x14:cfRule>
          <xm:sqref>E83:G84</xm:sqref>
        </x14:conditionalFormatting>
        <x14:conditionalFormatting xmlns:xm="http://schemas.microsoft.com/office/excel/2006/main">
          <x14:cfRule type="expression" priority="99" id="{17E0023A-5825-4506-942E-F3767836A4F5}">
            <xm:f>$G85=Lijsten!$B$108</xm:f>
            <x14:dxf>
              <font>
                <color rgb="FF0070C0"/>
              </font>
            </x14:dxf>
          </x14:cfRule>
          <xm:sqref>F85</xm:sqref>
        </x14:conditionalFormatting>
        <x14:conditionalFormatting xmlns:xm="http://schemas.microsoft.com/office/excel/2006/main">
          <x14:cfRule type="expression" priority="98" id="{02982BD8-764D-46ED-9FF3-3B8928BEF08F}">
            <xm:f>$G85=Lijsten!$B$108</xm:f>
            <x14:dxf>
              <font>
                <color rgb="FF0070C0"/>
              </font>
            </x14:dxf>
          </x14:cfRule>
          <xm:sqref>G85</xm:sqref>
        </x14:conditionalFormatting>
        <x14:conditionalFormatting xmlns:xm="http://schemas.microsoft.com/office/excel/2006/main">
          <x14:cfRule type="expression" priority="97" id="{63692D4B-2A1D-4C45-AFAE-ACE6DEA997DD}">
            <xm:f>$G85=Lijsten!$B$108</xm:f>
            <x14:dxf>
              <font>
                <color rgb="FF0070C0"/>
              </font>
            </x14:dxf>
          </x14:cfRule>
          <xm:sqref>E85</xm:sqref>
        </x14:conditionalFormatting>
        <x14:conditionalFormatting xmlns:xm="http://schemas.microsoft.com/office/excel/2006/main">
          <x14:cfRule type="expression" priority="96" id="{5B27A124-D8EF-43CF-9044-2E0BE55B7F98}">
            <xm:f>$G86=Lijsten!$B$108</xm:f>
            <x14:dxf>
              <font>
                <color rgb="FF0070C0"/>
              </font>
            </x14:dxf>
          </x14:cfRule>
          <xm:sqref>E86</xm:sqref>
        </x14:conditionalFormatting>
        <x14:conditionalFormatting xmlns:xm="http://schemas.microsoft.com/office/excel/2006/main">
          <x14:cfRule type="expression" priority="95" id="{CF9975C5-4F5D-4DC4-A163-A923B1C68F2B}">
            <xm:f>$G87=Lijsten!$B$108</xm:f>
            <x14:dxf>
              <font>
                <color rgb="FF0070C0"/>
              </font>
            </x14:dxf>
          </x14:cfRule>
          <xm:sqref>E87:G88</xm:sqref>
        </x14:conditionalFormatting>
        <x14:conditionalFormatting xmlns:xm="http://schemas.microsoft.com/office/excel/2006/main">
          <x14:cfRule type="expression" priority="94" id="{E80FCB7F-50BE-40C8-AD3E-5D837168715E}">
            <xm:f>$G89=Lijsten!$B$108</xm:f>
            <x14:dxf>
              <font>
                <color rgb="FF0070C0"/>
              </font>
            </x14:dxf>
          </x14:cfRule>
          <xm:sqref>F89</xm:sqref>
        </x14:conditionalFormatting>
        <x14:conditionalFormatting xmlns:xm="http://schemas.microsoft.com/office/excel/2006/main">
          <x14:cfRule type="expression" priority="93" id="{A39CD193-15A2-4E3B-AC92-A01F0803970E}">
            <xm:f>$G89=Lijsten!$B$108</xm:f>
            <x14:dxf>
              <font>
                <color rgb="FF0070C0"/>
              </font>
            </x14:dxf>
          </x14:cfRule>
          <xm:sqref>G89</xm:sqref>
        </x14:conditionalFormatting>
        <x14:conditionalFormatting xmlns:xm="http://schemas.microsoft.com/office/excel/2006/main">
          <x14:cfRule type="expression" priority="92" id="{B9B2EFDD-548E-4E3F-BBE0-AC6DD4CCB6E8}">
            <xm:f>$G89=Lijsten!$B$108</xm:f>
            <x14:dxf>
              <font>
                <color rgb="FF0070C0"/>
              </font>
            </x14:dxf>
          </x14:cfRule>
          <xm:sqref>E89</xm:sqref>
        </x14:conditionalFormatting>
        <x14:conditionalFormatting xmlns:xm="http://schemas.microsoft.com/office/excel/2006/main">
          <x14:cfRule type="expression" priority="91" id="{1A16638B-7635-477C-9D61-FEBEEAB36BC9}">
            <xm:f>$G90=Lijsten!$B$108</xm:f>
            <x14:dxf>
              <font>
                <color rgb="FF0070C0"/>
              </font>
            </x14:dxf>
          </x14:cfRule>
          <xm:sqref>E90</xm:sqref>
        </x14:conditionalFormatting>
        <x14:conditionalFormatting xmlns:xm="http://schemas.microsoft.com/office/excel/2006/main">
          <x14:cfRule type="expression" priority="90" id="{E3F7151F-1EC8-4DD1-B09C-1AEB34313C8D}">
            <xm:f>$G91=Lijsten!$B$108</xm:f>
            <x14:dxf>
              <font>
                <color rgb="FF0070C0"/>
              </font>
            </x14:dxf>
          </x14:cfRule>
          <xm:sqref>E91:G92</xm:sqref>
        </x14:conditionalFormatting>
        <x14:conditionalFormatting xmlns:xm="http://schemas.microsoft.com/office/excel/2006/main">
          <x14:cfRule type="expression" priority="89" id="{1F0EF351-A1DC-49C8-B9B9-C2364311743E}">
            <xm:f>$G93=Lijsten!$B$108</xm:f>
            <x14:dxf>
              <font>
                <color rgb="FF0070C0"/>
              </font>
            </x14:dxf>
          </x14:cfRule>
          <xm:sqref>F93</xm:sqref>
        </x14:conditionalFormatting>
        <x14:conditionalFormatting xmlns:xm="http://schemas.microsoft.com/office/excel/2006/main">
          <x14:cfRule type="expression" priority="88" id="{06E3F9CC-8668-489B-9F3F-6B02C0F48320}">
            <xm:f>$G93=Lijsten!$B$108</xm:f>
            <x14:dxf>
              <font>
                <color rgb="FF0070C0"/>
              </font>
            </x14:dxf>
          </x14:cfRule>
          <xm:sqref>G93</xm:sqref>
        </x14:conditionalFormatting>
        <x14:conditionalFormatting xmlns:xm="http://schemas.microsoft.com/office/excel/2006/main">
          <x14:cfRule type="expression" priority="87" id="{386F7A76-7FB1-47B3-A2A1-DDD5752FCF67}">
            <xm:f>$G93=Lijsten!$B$108</xm:f>
            <x14:dxf>
              <font>
                <color rgb="FF0070C0"/>
              </font>
            </x14:dxf>
          </x14:cfRule>
          <xm:sqref>E93</xm:sqref>
        </x14:conditionalFormatting>
        <x14:conditionalFormatting xmlns:xm="http://schemas.microsoft.com/office/excel/2006/main">
          <x14:cfRule type="expression" priority="86" id="{B61945F9-17E7-46D1-B152-2544C3955119}">
            <xm:f>$G94=Lijsten!$B$108</xm:f>
            <x14:dxf>
              <font>
                <color rgb="FF0070C0"/>
              </font>
            </x14:dxf>
          </x14:cfRule>
          <xm:sqref>E94</xm:sqref>
        </x14:conditionalFormatting>
        <x14:conditionalFormatting xmlns:xm="http://schemas.microsoft.com/office/excel/2006/main">
          <x14:cfRule type="expression" priority="85" id="{5FE08898-00C5-4181-8E41-F36081F0BF85}">
            <xm:f>$G95=Lijsten!$B$108</xm:f>
            <x14:dxf>
              <font>
                <color rgb="FF0070C0"/>
              </font>
            </x14:dxf>
          </x14:cfRule>
          <xm:sqref>E95:G96</xm:sqref>
        </x14:conditionalFormatting>
        <x14:conditionalFormatting xmlns:xm="http://schemas.microsoft.com/office/excel/2006/main">
          <x14:cfRule type="expression" priority="84" id="{AFA99C7F-1B5F-427B-9F9E-9128CE26D594}">
            <xm:f>$G97=Lijsten!$B$108</xm:f>
            <x14:dxf>
              <font>
                <color rgb="FF0070C0"/>
              </font>
            </x14:dxf>
          </x14:cfRule>
          <xm:sqref>E97:G98</xm:sqref>
        </x14:conditionalFormatting>
        <x14:conditionalFormatting xmlns:xm="http://schemas.microsoft.com/office/excel/2006/main">
          <x14:cfRule type="expression" priority="83" id="{BA2A7DF6-F92B-4195-8988-3ABCB7D09619}">
            <xm:f>$G99=Lijsten!$B$108</xm:f>
            <x14:dxf>
              <font>
                <color rgb="FF0070C0"/>
              </font>
            </x14:dxf>
          </x14:cfRule>
          <xm:sqref>F99</xm:sqref>
        </x14:conditionalFormatting>
        <x14:conditionalFormatting xmlns:xm="http://schemas.microsoft.com/office/excel/2006/main">
          <x14:cfRule type="expression" priority="82" id="{33EDEA4B-605D-4A80-873E-6A5D8D021BE9}">
            <xm:f>$G99=Lijsten!$B$108</xm:f>
            <x14:dxf>
              <font>
                <color rgb="FF0070C0"/>
              </font>
            </x14:dxf>
          </x14:cfRule>
          <xm:sqref>G99</xm:sqref>
        </x14:conditionalFormatting>
        <x14:conditionalFormatting xmlns:xm="http://schemas.microsoft.com/office/excel/2006/main">
          <x14:cfRule type="expression" priority="81" id="{D407A112-A864-40CF-BC54-AB4AC933C420}">
            <xm:f>$G99=Lijsten!$B$108</xm:f>
            <x14:dxf>
              <font>
                <color rgb="FF0070C0"/>
              </font>
            </x14:dxf>
          </x14:cfRule>
          <xm:sqref>E99</xm:sqref>
        </x14:conditionalFormatting>
        <x14:conditionalFormatting xmlns:xm="http://schemas.microsoft.com/office/excel/2006/main">
          <x14:cfRule type="expression" priority="80" id="{FC1DCA0B-1AC5-47A6-B97C-FCD2F8611CD9}">
            <xm:f>$G100=Lijsten!$B$108</xm:f>
            <x14:dxf>
              <font>
                <color rgb="FF0070C0"/>
              </font>
            </x14:dxf>
          </x14:cfRule>
          <xm:sqref>E100</xm:sqref>
        </x14:conditionalFormatting>
        <x14:conditionalFormatting xmlns:xm="http://schemas.microsoft.com/office/excel/2006/main">
          <x14:cfRule type="expression" priority="79" id="{EA46D3FA-94B9-4CB4-879A-7B0DC9447A0C}">
            <xm:f>$G101=Lijsten!$B$108</xm:f>
            <x14:dxf>
              <font>
                <color rgb="FF0070C0"/>
              </font>
            </x14:dxf>
          </x14:cfRule>
          <xm:sqref>E101:G102</xm:sqref>
        </x14:conditionalFormatting>
        <x14:conditionalFormatting xmlns:xm="http://schemas.microsoft.com/office/excel/2006/main">
          <x14:cfRule type="expression" priority="78" id="{1BEE3330-F118-4E7D-AA2F-1A2A7B4DA975}">
            <xm:f>$G103=Lijsten!$B$108</xm:f>
            <x14:dxf>
              <font>
                <color rgb="FF0070C0"/>
              </font>
            </x14:dxf>
          </x14:cfRule>
          <xm:sqref>F103</xm:sqref>
        </x14:conditionalFormatting>
        <x14:conditionalFormatting xmlns:xm="http://schemas.microsoft.com/office/excel/2006/main">
          <x14:cfRule type="expression" priority="77" id="{9E2FCD79-5BEF-4ABE-A0F5-06D9F19B2944}">
            <xm:f>$G103=Lijsten!$B$108</xm:f>
            <x14:dxf>
              <font>
                <color rgb="FF0070C0"/>
              </font>
            </x14:dxf>
          </x14:cfRule>
          <xm:sqref>G103</xm:sqref>
        </x14:conditionalFormatting>
        <x14:conditionalFormatting xmlns:xm="http://schemas.microsoft.com/office/excel/2006/main">
          <x14:cfRule type="expression" priority="76" id="{F3772312-090F-42DE-AF27-BBA74497E834}">
            <xm:f>$G103=Lijsten!$B$108</xm:f>
            <x14:dxf>
              <font>
                <color rgb="FF0070C0"/>
              </font>
            </x14:dxf>
          </x14:cfRule>
          <xm:sqref>E103</xm:sqref>
        </x14:conditionalFormatting>
        <x14:conditionalFormatting xmlns:xm="http://schemas.microsoft.com/office/excel/2006/main">
          <x14:cfRule type="expression" priority="75" id="{70163B4A-B179-4033-B3EC-069DF182DD8E}">
            <xm:f>$G104=Lijsten!$B$108</xm:f>
            <x14:dxf>
              <font>
                <color rgb="FF0070C0"/>
              </font>
            </x14:dxf>
          </x14:cfRule>
          <xm:sqref>E104</xm:sqref>
        </x14:conditionalFormatting>
        <x14:conditionalFormatting xmlns:xm="http://schemas.microsoft.com/office/excel/2006/main">
          <x14:cfRule type="expression" priority="74" id="{D228B8D4-ABC3-401C-AD3D-61E144A1C1E5}">
            <xm:f>$G105=Lijsten!$B$108</xm:f>
            <x14:dxf>
              <font>
                <color rgb="FF0070C0"/>
              </font>
            </x14:dxf>
          </x14:cfRule>
          <xm:sqref>E105:G106</xm:sqref>
        </x14:conditionalFormatting>
        <x14:conditionalFormatting xmlns:xm="http://schemas.microsoft.com/office/excel/2006/main">
          <x14:cfRule type="expression" priority="73" id="{2F57FE93-ACEC-469A-BC21-E641AA260704}">
            <xm:f>$G107=Lijsten!$B$108</xm:f>
            <x14:dxf>
              <font>
                <color rgb="FF0070C0"/>
              </font>
            </x14:dxf>
          </x14:cfRule>
          <xm:sqref>F107</xm:sqref>
        </x14:conditionalFormatting>
        <x14:conditionalFormatting xmlns:xm="http://schemas.microsoft.com/office/excel/2006/main">
          <x14:cfRule type="expression" priority="72" id="{A5B7C46C-828B-4809-AA61-75D0228A1586}">
            <xm:f>$G107=Lijsten!$B$108</xm:f>
            <x14:dxf>
              <font>
                <color rgb="FF0070C0"/>
              </font>
            </x14:dxf>
          </x14:cfRule>
          <xm:sqref>G107</xm:sqref>
        </x14:conditionalFormatting>
        <x14:conditionalFormatting xmlns:xm="http://schemas.microsoft.com/office/excel/2006/main">
          <x14:cfRule type="expression" priority="71" id="{7707EA34-5F74-43D1-8CF8-E770D22BA90C}">
            <xm:f>$G107=Lijsten!$B$108</xm:f>
            <x14:dxf>
              <font>
                <color rgb="FF0070C0"/>
              </font>
            </x14:dxf>
          </x14:cfRule>
          <xm:sqref>E107</xm:sqref>
        </x14:conditionalFormatting>
        <x14:conditionalFormatting xmlns:xm="http://schemas.microsoft.com/office/excel/2006/main">
          <x14:cfRule type="expression" priority="70" id="{2567A804-0C1B-4A26-8999-C2CFB2CB6447}">
            <xm:f>$G108=Lijsten!$B$108</xm:f>
            <x14:dxf>
              <font>
                <color rgb="FF0070C0"/>
              </font>
            </x14:dxf>
          </x14:cfRule>
          <xm:sqref>E108</xm:sqref>
        </x14:conditionalFormatting>
        <x14:conditionalFormatting xmlns:xm="http://schemas.microsoft.com/office/excel/2006/main">
          <x14:cfRule type="expression" priority="69" id="{EF9566F8-96C5-4881-B987-76F931CADB45}">
            <xm:f>$G109=Lijsten!$B$108</xm:f>
            <x14:dxf>
              <font>
                <color rgb="FF0070C0"/>
              </font>
            </x14:dxf>
          </x14:cfRule>
          <xm:sqref>E109:G110</xm:sqref>
        </x14:conditionalFormatting>
        <x14:conditionalFormatting xmlns:xm="http://schemas.microsoft.com/office/excel/2006/main">
          <x14:cfRule type="expression" priority="68" id="{F68FA0B9-71D4-4461-B946-F66ACE8F0E16}">
            <xm:f>$G111=Lijsten!$B$108</xm:f>
            <x14:dxf>
              <font>
                <color rgb="FF0070C0"/>
              </font>
            </x14:dxf>
          </x14:cfRule>
          <xm:sqref>F111</xm:sqref>
        </x14:conditionalFormatting>
        <x14:conditionalFormatting xmlns:xm="http://schemas.microsoft.com/office/excel/2006/main">
          <x14:cfRule type="expression" priority="67" id="{C57CD272-1014-41C5-9B22-CE3BF4A499E3}">
            <xm:f>$G111=Lijsten!$B$108</xm:f>
            <x14:dxf>
              <font>
                <color rgb="FF0070C0"/>
              </font>
            </x14:dxf>
          </x14:cfRule>
          <xm:sqref>G111</xm:sqref>
        </x14:conditionalFormatting>
        <x14:conditionalFormatting xmlns:xm="http://schemas.microsoft.com/office/excel/2006/main">
          <x14:cfRule type="expression" priority="66" id="{28B2B544-BBE1-44F3-843A-943A6B369C78}">
            <xm:f>$G111=Lijsten!$B$108</xm:f>
            <x14:dxf>
              <font>
                <color rgb="FF0070C0"/>
              </font>
            </x14:dxf>
          </x14:cfRule>
          <xm:sqref>E111</xm:sqref>
        </x14:conditionalFormatting>
        <x14:conditionalFormatting xmlns:xm="http://schemas.microsoft.com/office/excel/2006/main">
          <x14:cfRule type="expression" priority="65" id="{8C52053F-6A6C-4665-B280-05C0525CD1AA}">
            <xm:f>$G112=Lijsten!$B$108</xm:f>
            <x14:dxf>
              <font>
                <color rgb="FF0070C0"/>
              </font>
            </x14:dxf>
          </x14:cfRule>
          <xm:sqref>E112</xm:sqref>
        </x14:conditionalFormatting>
        <x14:conditionalFormatting xmlns:xm="http://schemas.microsoft.com/office/excel/2006/main">
          <x14:cfRule type="expression" priority="64" id="{44B93444-D7A9-4F6B-B844-403A10193176}">
            <xm:f>$G113=Lijsten!$B$108</xm:f>
            <x14:dxf>
              <font>
                <color rgb="FF0070C0"/>
              </font>
            </x14:dxf>
          </x14:cfRule>
          <xm:sqref>E113:G114</xm:sqref>
        </x14:conditionalFormatting>
        <x14:conditionalFormatting xmlns:xm="http://schemas.microsoft.com/office/excel/2006/main">
          <x14:cfRule type="expression" priority="63" id="{BE9E2CDD-A723-4944-A537-542BA82C9A3E}">
            <xm:f>$G115=Lijsten!$B$108</xm:f>
            <x14:dxf>
              <font>
                <color rgb="FF0070C0"/>
              </font>
            </x14:dxf>
          </x14:cfRule>
          <xm:sqref>E115:G116</xm:sqref>
        </x14:conditionalFormatting>
        <x14:conditionalFormatting xmlns:xm="http://schemas.microsoft.com/office/excel/2006/main">
          <x14:cfRule type="expression" priority="62" id="{F4A4DCCB-FC34-4044-B9A7-AC4338124B56}">
            <xm:f>$G117=Lijsten!$B$108</xm:f>
            <x14:dxf>
              <font>
                <color rgb="FF0070C0"/>
              </font>
            </x14:dxf>
          </x14:cfRule>
          <xm:sqref>F117</xm:sqref>
        </x14:conditionalFormatting>
        <x14:conditionalFormatting xmlns:xm="http://schemas.microsoft.com/office/excel/2006/main">
          <x14:cfRule type="expression" priority="61" id="{9636D830-A2E3-4987-A35A-50FE0014C8F2}">
            <xm:f>$G117=Lijsten!$B$108</xm:f>
            <x14:dxf>
              <font>
                <color rgb="FF0070C0"/>
              </font>
            </x14:dxf>
          </x14:cfRule>
          <xm:sqref>G117</xm:sqref>
        </x14:conditionalFormatting>
        <x14:conditionalFormatting xmlns:xm="http://schemas.microsoft.com/office/excel/2006/main">
          <x14:cfRule type="expression" priority="60" id="{4A710D5B-B302-4DD7-8791-FC0DEF06EA0B}">
            <xm:f>$G117=Lijsten!$B$108</xm:f>
            <x14:dxf>
              <font>
                <color rgb="FF0070C0"/>
              </font>
            </x14:dxf>
          </x14:cfRule>
          <xm:sqref>E117</xm:sqref>
        </x14:conditionalFormatting>
        <x14:conditionalFormatting xmlns:xm="http://schemas.microsoft.com/office/excel/2006/main">
          <x14:cfRule type="expression" priority="59" id="{282D8649-F75F-4907-8EAD-3B15AAE59051}">
            <xm:f>$G118=Lijsten!$B$108</xm:f>
            <x14:dxf>
              <font>
                <color rgb="FF0070C0"/>
              </font>
            </x14:dxf>
          </x14:cfRule>
          <xm:sqref>E118</xm:sqref>
        </x14:conditionalFormatting>
        <x14:conditionalFormatting xmlns:xm="http://schemas.microsoft.com/office/excel/2006/main">
          <x14:cfRule type="expression" priority="58" id="{3690CE10-B141-49E5-92B2-6BE74B85267C}">
            <xm:f>$G119=Lijsten!$B$108</xm:f>
            <x14:dxf>
              <font>
                <color rgb="FF0070C0"/>
              </font>
            </x14:dxf>
          </x14:cfRule>
          <xm:sqref>E119:G120</xm:sqref>
        </x14:conditionalFormatting>
        <x14:conditionalFormatting xmlns:xm="http://schemas.microsoft.com/office/excel/2006/main">
          <x14:cfRule type="expression" priority="57" id="{3843878B-F0EC-4E98-A017-07832B7B37F5}">
            <xm:f>$G121=Lijsten!$B$108</xm:f>
            <x14:dxf>
              <font>
                <color rgb="FF0070C0"/>
              </font>
            </x14:dxf>
          </x14:cfRule>
          <xm:sqref>F121</xm:sqref>
        </x14:conditionalFormatting>
        <x14:conditionalFormatting xmlns:xm="http://schemas.microsoft.com/office/excel/2006/main">
          <x14:cfRule type="expression" priority="56" id="{04C8AB56-1CB6-46D0-BA89-41E46BCA473C}">
            <xm:f>$G121=Lijsten!$B$108</xm:f>
            <x14:dxf>
              <font>
                <color rgb="FF0070C0"/>
              </font>
            </x14:dxf>
          </x14:cfRule>
          <xm:sqref>G121</xm:sqref>
        </x14:conditionalFormatting>
        <x14:conditionalFormatting xmlns:xm="http://schemas.microsoft.com/office/excel/2006/main">
          <x14:cfRule type="expression" priority="55" id="{B15AAF9C-1C56-4EB1-B2E3-03D051202FB9}">
            <xm:f>$G121=Lijsten!$B$108</xm:f>
            <x14:dxf>
              <font>
                <color rgb="FF0070C0"/>
              </font>
            </x14:dxf>
          </x14:cfRule>
          <xm:sqref>E121</xm:sqref>
        </x14:conditionalFormatting>
        <x14:conditionalFormatting xmlns:xm="http://schemas.microsoft.com/office/excel/2006/main">
          <x14:cfRule type="expression" priority="54" id="{4A0505D0-28DF-4FBA-B571-0AAEEB5B7B10}">
            <xm:f>$G122=Lijsten!$B$108</xm:f>
            <x14:dxf>
              <font>
                <color rgb="FF0070C0"/>
              </font>
            </x14:dxf>
          </x14:cfRule>
          <xm:sqref>E122</xm:sqref>
        </x14:conditionalFormatting>
        <x14:conditionalFormatting xmlns:xm="http://schemas.microsoft.com/office/excel/2006/main">
          <x14:cfRule type="expression" priority="53" id="{A9E5A68F-EFB6-4EF1-AFDD-AE77D105FAB4}">
            <xm:f>$G123=Lijsten!$B$108</xm:f>
            <x14:dxf>
              <font>
                <color rgb="FF0070C0"/>
              </font>
            </x14:dxf>
          </x14:cfRule>
          <xm:sqref>E123:G124</xm:sqref>
        </x14:conditionalFormatting>
        <x14:conditionalFormatting xmlns:xm="http://schemas.microsoft.com/office/excel/2006/main">
          <x14:cfRule type="expression" priority="52" id="{0A6D2DC1-EFE6-4FA3-AF3F-45B1833A5931}">
            <xm:f>$G125=Lijsten!$B$108</xm:f>
            <x14:dxf>
              <font>
                <color rgb="FF0070C0"/>
              </font>
            </x14:dxf>
          </x14:cfRule>
          <xm:sqref>F125</xm:sqref>
        </x14:conditionalFormatting>
        <x14:conditionalFormatting xmlns:xm="http://schemas.microsoft.com/office/excel/2006/main">
          <x14:cfRule type="expression" priority="51" id="{0CD10FDF-9B3D-4610-9E1E-C3E7C8F35B2F}">
            <xm:f>$G125=Lijsten!$B$108</xm:f>
            <x14:dxf>
              <font>
                <color rgb="FF0070C0"/>
              </font>
            </x14:dxf>
          </x14:cfRule>
          <xm:sqref>G125</xm:sqref>
        </x14:conditionalFormatting>
        <x14:conditionalFormatting xmlns:xm="http://schemas.microsoft.com/office/excel/2006/main">
          <x14:cfRule type="expression" priority="50" id="{04133317-9D02-4A78-93C1-D84F32ACD04F}">
            <xm:f>$G125=Lijsten!$B$108</xm:f>
            <x14:dxf>
              <font>
                <color rgb="FF0070C0"/>
              </font>
            </x14:dxf>
          </x14:cfRule>
          <xm:sqref>E125</xm:sqref>
        </x14:conditionalFormatting>
        <x14:conditionalFormatting xmlns:xm="http://schemas.microsoft.com/office/excel/2006/main">
          <x14:cfRule type="expression" priority="49" id="{1DE18A27-D805-4018-9934-8A52EDEBDCA1}">
            <xm:f>$G126=Lijsten!$B$108</xm:f>
            <x14:dxf>
              <font>
                <color rgb="FF0070C0"/>
              </font>
            </x14:dxf>
          </x14:cfRule>
          <xm:sqref>E126</xm:sqref>
        </x14:conditionalFormatting>
        <x14:conditionalFormatting xmlns:xm="http://schemas.microsoft.com/office/excel/2006/main">
          <x14:cfRule type="expression" priority="48" id="{11382407-42FB-4F99-BF3E-CD6DDC788D9F}">
            <xm:f>$G127=Lijsten!$B$108</xm:f>
            <x14:dxf>
              <font>
                <color rgb="FF0070C0"/>
              </font>
            </x14:dxf>
          </x14:cfRule>
          <xm:sqref>E127:G128</xm:sqref>
        </x14:conditionalFormatting>
        <x14:conditionalFormatting xmlns:xm="http://schemas.microsoft.com/office/excel/2006/main">
          <x14:cfRule type="expression" priority="47" id="{70FDE601-2209-417F-83CD-02764BB03C33}">
            <xm:f>$G129=Lijsten!$B$108</xm:f>
            <x14:dxf>
              <font>
                <color rgb="FF0070C0"/>
              </font>
            </x14:dxf>
          </x14:cfRule>
          <xm:sqref>F129</xm:sqref>
        </x14:conditionalFormatting>
        <x14:conditionalFormatting xmlns:xm="http://schemas.microsoft.com/office/excel/2006/main">
          <x14:cfRule type="expression" priority="46" id="{16997DE1-E0DF-4370-B90E-1DF924F8F2F1}">
            <xm:f>$G129=Lijsten!$B$108</xm:f>
            <x14:dxf>
              <font>
                <color rgb="FF0070C0"/>
              </font>
            </x14:dxf>
          </x14:cfRule>
          <xm:sqref>G129</xm:sqref>
        </x14:conditionalFormatting>
        <x14:conditionalFormatting xmlns:xm="http://schemas.microsoft.com/office/excel/2006/main">
          <x14:cfRule type="expression" priority="45" id="{38980AA3-C0E8-4898-9F3E-AA66B7E5119E}">
            <xm:f>$G129=Lijsten!$B$108</xm:f>
            <x14:dxf>
              <font>
                <color rgb="FF0070C0"/>
              </font>
            </x14:dxf>
          </x14:cfRule>
          <xm:sqref>E129</xm:sqref>
        </x14:conditionalFormatting>
        <x14:conditionalFormatting xmlns:xm="http://schemas.microsoft.com/office/excel/2006/main">
          <x14:cfRule type="expression" priority="44" id="{C981F7F2-7C52-42C8-89A2-C36923493976}">
            <xm:f>$G130=Lijsten!$B$108</xm:f>
            <x14:dxf>
              <font>
                <color rgb="FF0070C0"/>
              </font>
            </x14:dxf>
          </x14:cfRule>
          <xm:sqref>E130</xm:sqref>
        </x14:conditionalFormatting>
        <x14:conditionalFormatting xmlns:xm="http://schemas.microsoft.com/office/excel/2006/main">
          <x14:cfRule type="expression" priority="43" id="{068CEEC5-3FDB-447C-8A05-08FDA468FD41}">
            <xm:f>$G131=Lijsten!$B$108</xm:f>
            <x14:dxf>
              <font>
                <color rgb="FF0070C0"/>
              </font>
            </x14:dxf>
          </x14:cfRule>
          <xm:sqref>E131:G132</xm:sqref>
        </x14:conditionalFormatting>
        <x14:conditionalFormatting xmlns:xm="http://schemas.microsoft.com/office/excel/2006/main">
          <x14:cfRule type="expression" priority="42" id="{3F5D4E81-6323-4E8A-8506-383ED5B8FC86}">
            <xm:f>$G133=Lijsten!$B$108</xm:f>
            <x14:dxf>
              <font>
                <color rgb="FF0070C0"/>
              </font>
            </x14:dxf>
          </x14:cfRule>
          <xm:sqref>E133:G134</xm:sqref>
        </x14:conditionalFormatting>
        <x14:conditionalFormatting xmlns:xm="http://schemas.microsoft.com/office/excel/2006/main">
          <x14:cfRule type="expression" priority="41" id="{78A655E2-C792-494D-B63F-B709ACBC2B07}">
            <xm:f>$G135=Lijsten!$B$108</xm:f>
            <x14:dxf>
              <font>
                <color rgb="FF0070C0"/>
              </font>
            </x14:dxf>
          </x14:cfRule>
          <xm:sqref>F135</xm:sqref>
        </x14:conditionalFormatting>
        <x14:conditionalFormatting xmlns:xm="http://schemas.microsoft.com/office/excel/2006/main">
          <x14:cfRule type="expression" priority="40" id="{092E774F-5DFD-4E0C-8E91-106279E1A060}">
            <xm:f>$G135=Lijsten!$B$108</xm:f>
            <x14:dxf>
              <font>
                <color rgb="FF0070C0"/>
              </font>
            </x14:dxf>
          </x14:cfRule>
          <xm:sqref>G135</xm:sqref>
        </x14:conditionalFormatting>
        <x14:conditionalFormatting xmlns:xm="http://schemas.microsoft.com/office/excel/2006/main">
          <x14:cfRule type="expression" priority="39" id="{71F2EF84-69E5-4D77-99F8-50FA0F7C13EC}">
            <xm:f>$G135=Lijsten!$B$108</xm:f>
            <x14:dxf>
              <font>
                <color rgb="FF0070C0"/>
              </font>
            </x14:dxf>
          </x14:cfRule>
          <xm:sqref>E135</xm:sqref>
        </x14:conditionalFormatting>
        <x14:conditionalFormatting xmlns:xm="http://schemas.microsoft.com/office/excel/2006/main">
          <x14:cfRule type="expression" priority="38" id="{2D7FEB6C-F68A-4035-807A-98FE52B02431}">
            <xm:f>$G136=Lijsten!$B$108</xm:f>
            <x14:dxf>
              <font>
                <color rgb="FF0070C0"/>
              </font>
            </x14:dxf>
          </x14:cfRule>
          <xm:sqref>E136</xm:sqref>
        </x14:conditionalFormatting>
        <x14:conditionalFormatting xmlns:xm="http://schemas.microsoft.com/office/excel/2006/main">
          <x14:cfRule type="expression" priority="37" id="{0AA9BCAD-863C-45A9-9B98-A2A2A22A1DD6}">
            <xm:f>$G137=Lijsten!$B$108</xm:f>
            <x14:dxf>
              <font>
                <color rgb="FF0070C0"/>
              </font>
            </x14:dxf>
          </x14:cfRule>
          <xm:sqref>E137:G138</xm:sqref>
        </x14:conditionalFormatting>
        <x14:conditionalFormatting xmlns:xm="http://schemas.microsoft.com/office/excel/2006/main">
          <x14:cfRule type="expression" priority="36" id="{DA577143-CB4A-4424-A860-0CEB68161BC0}">
            <xm:f>$G139=Lijsten!$B$108</xm:f>
            <x14:dxf>
              <font>
                <color rgb="FF0070C0"/>
              </font>
            </x14:dxf>
          </x14:cfRule>
          <xm:sqref>F139</xm:sqref>
        </x14:conditionalFormatting>
        <x14:conditionalFormatting xmlns:xm="http://schemas.microsoft.com/office/excel/2006/main">
          <x14:cfRule type="expression" priority="35" id="{6B46D7CB-E6C9-4D37-AA2D-6DD140EE967A}">
            <xm:f>$G139=Lijsten!$B$108</xm:f>
            <x14:dxf>
              <font>
                <color rgb="FF0070C0"/>
              </font>
            </x14:dxf>
          </x14:cfRule>
          <xm:sqref>G139</xm:sqref>
        </x14:conditionalFormatting>
        <x14:conditionalFormatting xmlns:xm="http://schemas.microsoft.com/office/excel/2006/main">
          <x14:cfRule type="expression" priority="34" id="{9F47EAD9-5540-43DE-A8CF-8C4A05F084FE}">
            <xm:f>$G139=Lijsten!$B$108</xm:f>
            <x14:dxf>
              <font>
                <color rgb="FF0070C0"/>
              </font>
            </x14:dxf>
          </x14:cfRule>
          <xm:sqref>E139</xm:sqref>
        </x14:conditionalFormatting>
        <x14:conditionalFormatting xmlns:xm="http://schemas.microsoft.com/office/excel/2006/main">
          <x14:cfRule type="expression" priority="33" id="{B1B961FF-5F8C-4EB8-BA3D-86768228675E}">
            <xm:f>$G140=Lijsten!$B$108</xm:f>
            <x14:dxf>
              <font>
                <color rgb="FF0070C0"/>
              </font>
            </x14:dxf>
          </x14:cfRule>
          <xm:sqref>E140</xm:sqref>
        </x14:conditionalFormatting>
        <x14:conditionalFormatting xmlns:xm="http://schemas.microsoft.com/office/excel/2006/main">
          <x14:cfRule type="expression" priority="32" id="{C5710D62-CA95-4084-BFD7-FE9A987021E4}">
            <xm:f>$G141=Lijsten!$B$108</xm:f>
            <x14:dxf>
              <font>
                <color rgb="FF0070C0"/>
              </font>
            </x14:dxf>
          </x14:cfRule>
          <xm:sqref>E141:G142</xm:sqref>
        </x14:conditionalFormatting>
        <x14:conditionalFormatting xmlns:xm="http://schemas.microsoft.com/office/excel/2006/main">
          <x14:cfRule type="expression" priority="31" id="{699DD0B2-9CBD-42B8-BEC6-1A72B0CFC671}">
            <xm:f>$G143=Lijsten!$B$108</xm:f>
            <x14:dxf>
              <font>
                <color rgb="FF0070C0"/>
              </font>
            </x14:dxf>
          </x14:cfRule>
          <xm:sqref>F143</xm:sqref>
        </x14:conditionalFormatting>
        <x14:conditionalFormatting xmlns:xm="http://schemas.microsoft.com/office/excel/2006/main">
          <x14:cfRule type="expression" priority="30" id="{5FCDBEFE-5A6A-42B8-8D54-7ECB36C7F7FA}">
            <xm:f>$G143=Lijsten!$B$108</xm:f>
            <x14:dxf>
              <font>
                <color rgb="FF0070C0"/>
              </font>
            </x14:dxf>
          </x14:cfRule>
          <xm:sqref>G143</xm:sqref>
        </x14:conditionalFormatting>
        <x14:conditionalFormatting xmlns:xm="http://schemas.microsoft.com/office/excel/2006/main">
          <x14:cfRule type="expression" priority="29" id="{FDABC7A1-41CD-4C23-B87E-88FEB3D7F2A3}">
            <xm:f>$G143=Lijsten!$B$108</xm:f>
            <x14:dxf>
              <font>
                <color rgb="FF0070C0"/>
              </font>
            </x14:dxf>
          </x14:cfRule>
          <xm:sqref>E143</xm:sqref>
        </x14:conditionalFormatting>
        <x14:conditionalFormatting xmlns:xm="http://schemas.microsoft.com/office/excel/2006/main">
          <x14:cfRule type="expression" priority="28" id="{6B43FD22-67A7-4254-B382-8A97CA0646FB}">
            <xm:f>$G144=Lijsten!$B$108</xm:f>
            <x14:dxf>
              <font>
                <color rgb="FF0070C0"/>
              </font>
            </x14:dxf>
          </x14:cfRule>
          <xm:sqref>E144</xm:sqref>
        </x14:conditionalFormatting>
        <x14:conditionalFormatting xmlns:xm="http://schemas.microsoft.com/office/excel/2006/main">
          <x14:cfRule type="expression" priority="27" id="{088A5D60-2ABF-4DF6-B89B-B534E716F051}">
            <xm:f>$G145=Lijsten!$B$108</xm:f>
            <x14:dxf>
              <font>
                <color rgb="FF0070C0"/>
              </font>
            </x14:dxf>
          </x14:cfRule>
          <xm:sqref>E145:G146</xm:sqref>
        </x14:conditionalFormatting>
        <x14:conditionalFormatting xmlns:xm="http://schemas.microsoft.com/office/excel/2006/main">
          <x14:cfRule type="expression" priority="26" id="{3B218797-A8B8-4381-8104-3D6BA40CF3FB}">
            <xm:f>$G147=Lijsten!$B$108</xm:f>
            <x14:dxf>
              <font>
                <color rgb="FF0070C0"/>
              </font>
            </x14:dxf>
          </x14:cfRule>
          <xm:sqref>F147</xm:sqref>
        </x14:conditionalFormatting>
        <x14:conditionalFormatting xmlns:xm="http://schemas.microsoft.com/office/excel/2006/main">
          <x14:cfRule type="expression" priority="25" id="{52EDFFCB-5DC4-46DB-9C83-27D8AE69F3AF}">
            <xm:f>$G147=Lijsten!$B$108</xm:f>
            <x14:dxf>
              <font>
                <color rgb="FF0070C0"/>
              </font>
            </x14:dxf>
          </x14:cfRule>
          <xm:sqref>G147</xm:sqref>
        </x14:conditionalFormatting>
        <x14:conditionalFormatting xmlns:xm="http://schemas.microsoft.com/office/excel/2006/main">
          <x14:cfRule type="expression" priority="24" id="{4A6427E0-AB8C-4CB2-A471-2098DA9DC02B}">
            <xm:f>$G147=Lijsten!$B$108</xm:f>
            <x14:dxf>
              <font>
                <color rgb="FF0070C0"/>
              </font>
            </x14:dxf>
          </x14:cfRule>
          <xm:sqref>E147</xm:sqref>
        </x14:conditionalFormatting>
        <x14:conditionalFormatting xmlns:xm="http://schemas.microsoft.com/office/excel/2006/main">
          <x14:cfRule type="expression" priority="23" id="{1A0A004B-0BFC-4983-BEB1-73443F24995A}">
            <xm:f>$G148=Lijsten!$B$108</xm:f>
            <x14:dxf>
              <font>
                <color rgb="FF0070C0"/>
              </font>
            </x14:dxf>
          </x14:cfRule>
          <xm:sqref>E148</xm:sqref>
        </x14:conditionalFormatting>
        <x14:conditionalFormatting xmlns:xm="http://schemas.microsoft.com/office/excel/2006/main">
          <x14:cfRule type="expression" priority="22" id="{96CEA196-1173-4313-9B5B-EBF3E80393C1}">
            <xm:f>$G149=Lijsten!$B$108</xm:f>
            <x14:dxf>
              <font>
                <color rgb="FF0070C0"/>
              </font>
            </x14:dxf>
          </x14:cfRule>
          <xm:sqref>E149:G150</xm:sqref>
        </x14:conditionalFormatting>
        <x14:conditionalFormatting xmlns:xm="http://schemas.microsoft.com/office/excel/2006/main">
          <x14:cfRule type="expression" priority="21" id="{10FE3A98-24FE-4B61-83A9-DB976017C0C0}">
            <xm:f>$G151=Lijsten!$B$108</xm:f>
            <x14:dxf>
              <font>
                <color rgb="FF0070C0"/>
              </font>
            </x14:dxf>
          </x14:cfRule>
          <xm:sqref>E151:G152</xm:sqref>
        </x14:conditionalFormatting>
        <x14:conditionalFormatting xmlns:xm="http://schemas.microsoft.com/office/excel/2006/main">
          <x14:cfRule type="expression" priority="20" id="{9E9C11A3-E5AB-4B15-919F-2D93D7136C52}">
            <xm:f>$G153=Lijsten!$B$108</xm:f>
            <x14:dxf>
              <font>
                <color rgb="FF0070C0"/>
              </font>
            </x14:dxf>
          </x14:cfRule>
          <xm:sqref>F153</xm:sqref>
        </x14:conditionalFormatting>
        <x14:conditionalFormatting xmlns:xm="http://schemas.microsoft.com/office/excel/2006/main">
          <x14:cfRule type="expression" priority="19" id="{E0F7C358-7E40-4F14-B1C7-B2B86FBA924E}">
            <xm:f>$G153=Lijsten!$B$108</xm:f>
            <x14:dxf>
              <font>
                <color rgb="FF0070C0"/>
              </font>
            </x14:dxf>
          </x14:cfRule>
          <xm:sqref>G153</xm:sqref>
        </x14:conditionalFormatting>
        <x14:conditionalFormatting xmlns:xm="http://schemas.microsoft.com/office/excel/2006/main">
          <x14:cfRule type="expression" priority="18" id="{031BC7AD-C80C-4AAC-B9D4-6F807BF40672}">
            <xm:f>$G153=Lijsten!$B$108</xm:f>
            <x14:dxf>
              <font>
                <color rgb="FF0070C0"/>
              </font>
            </x14:dxf>
          </x14:cfRule>
          <xm:sqref>E153</xm:sqref>
        </x14:conditionalFormatting>
        <x14:conditionalFormatting xmlns:xm="http://schemas.microsoft.com/office/excel/2006/main">
          <x14:cfRule type="expression" priority="17" id="{0162395E-7E12-4A00-8C44-781850C7C27D}">
            <xm:f>$G154=Lijsten!$B$108</xm:f>
            <x14:dxf>
              <font>
                <color rgb="FF0070C0"/>
              </font>
            </x14:dxf>
          </x14:cfRule>
          <xm:sqref>E154</xm:sqref>
        </x14:conditionalFormatting>
        <x14:conditionalFormatting xmlns:xm="http://schemas.microsoft.com/office/excel/2006/main">
          <x14:cfRule type="expression" priority="16" id="{97171739-4064-4905-BBD6-2479C4088436}">
            <xm:f>$G155=Lijsten!$B$108</xm:f>
            <x14:dxf>
              <font>
                <color rgb="FF0070C0"/>
              </font>
            </x14:dxf>
          </x14:cfRule>
          <xm:sqref>E155:G156</xm:sqref>
        </x14:conditionalFormatting>
        <x14:conditionalFormatting xmlns:xm="http://schemas.microsoft.com/office/excel/2006/main">
          <x14:cfRule type="expression" priority="15" id="{D590986C-7778-485B-8F2B-D30E510BA464}">
            <xm:f>$G157=Lijsten!$B$108</xm:f>
            <x14:dxf>
              <font>
                <color rgb="FF0070C0"/>
              </font>
            </x14:dxf>
          </x14:cfRule>
          <xm:sqref>F157</xm:sqref>
        </x14:conditionalFormatting>
        <x14:conditionalFormatting xmlns:xm="http://schemas.microsoft.com/office/excel/2006/main">
          <x14:cfRule type="expression" priority="14" id="{F0956833-5ABD-4375-8163-020A196D90D9}">
            <xm:f>$G157=Lijsten!$B$108</xm:f>
            <x14:dxf>
              <font>
                <color rgb="FF0070C0"/>
              </font>
            </x14:dxf>
          </x14:cfRule>
          <xm:sqref>G157</xm:sqref>
        </x14:conditionalFormatting>
        <x14:conditionalFormatting xmlns:xm="http://schemas.microsoft.com/office/excel/2006/main">
          <x14:cfRule type="expression" priority="13" id="{12F56E4E-E253-49B2-A2F2-01BC2BAB12F0}">
            <xm:f>$G157=Lijsten!$B$108</xm:f>
            <x14:dxf>
              <font>
                <color rgb="FF0070C0"/>
              </font>
            </x14:dxf>
          </x14:cfRule>
          <xm:sqref>E157</xm:sqref>
        </x14:conditionalFormatting>
        <x14:conditionalFormatting xmlns:xm="http://schemas.microsoft.com/office/excel/2006/main">
          <x14:cfRule type="expression" priority="12" id="{E554299D-7448-4E94-BD96-E7ADBAA2EA0B}">
            <xm:f>$G158=Lijsten!$B$108</xm:f>
            <x14:dxf>
              <font>
                <color rgb="FF0070C0"/>
              </font>
            </x14:dxf>
          </x14:cfRule>
          <xm:sqref>E158</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00000000-0002-0000-0500-000096000000}">
          <x14:formula1>
            <xm:f>Lijsten!$B$108:$B$109</xm:f>
          </x14:formula1>
          <xm:sqref>G7</xm:sqref>
        </x14:dataValidation>
        <x14:dataValidation type="list" allowBlank="1" showInputMessage="1" showErrorMessage="1" xr:uid="{00000000-0002-0000-0500-000097000000}">
          <x14:formula1>
            <xm:f>Lijsten!$B$104:$B$105</xm:f>
          </x14:formula1>
          <xm:sqref>E8</xm:sqref>
        </x14:dataValidation>
        <x14:dataValidation type="list" allowBlank="1" showInputMessage="1" showErrorMessage="1" xr:uid="{00000000-0002-0000-0500-000098000000}">
          <x14:formula1>
            <xm:f>Lijsten!$B$117:$B$126</xm:f>
          </x14:formula1>
          <xm:sqref>C2</xm:sqref>
        </x14:dataValidation>
        <x14:dataValidation type="list" allowBlank="1" showInputMessage="1" showErrorMessage="1" xr:uid="{00000000-0002-0000-0500-000099000000}">
          <x14:formula1>
            <xm:f>Lijsten!$B$25:$B$54</xm:f>
          </x14:formula1>
          <xm:sqref>E7 E157 E155 E153 E151 E149 E147 E145 E143 E141 E139 E137 E135 E133 E131 E129 E127 E125 E123 E121 E119 E117 E115 E113 E111 E109 E107 E105 E103 E101 E99 E97 E95 E93 E91 E89 E87 E85 E83 E81 E79 E77 E75 E73 E71 E69 E67 E65 E63 E61 E59 E57 E55 E53 E51 E49 E47 E45 E43 E41 E39 E37 E35 E33 E31 E29 E27 E25 E23 E21 E19 E17 E15 E13 E11 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2">
    <pageSetUpPr fitToPage="1"/>
  </sheetPr>
  <dimension ref="A1:AP52"/>
  <sheetViews>
    <sheetView workbookViewId="0">
      <selection activeCell="G10" sqref="G10"/>
    </sheetView>
  </sheetViews>
  <sheetFormatPr defaultRowHeight="15" x14ac:dyDescent="0.25"/>
  <cols>
    <col min="1" max="1" width="21" style="2" customWidth="1"/>
    <col min="2" max="2" width="0.85546875" style="8" customWidth="1"/>
    <col min="3" max="3" width="8.7109375" style="44" customWidth="1"/>
    <col min="4" max="19" width="3.7109375" style="7" customWidth="1"/>
    <col min="20" max="20" width="2.7109375" customWidth="1"/>
    <col min="21" max="30" width="3.7109375" style="71" customWidth="1"/>
    <col min="31" max="31" width="2.7109375" customWidth="1"/>
    <col min="32" max="42" width="3.7109375" style="7" customWidth="1"/>
  </cols>
  <sheetData>
    <row r="1" spans="1:42" s="41" customFormat="1" ht="135.75" x14ac:dyDescent="0.25">
      <c r="A1" s="63"/>
      <c r="B1" s="39"/>
      <c r="C1" s="43"/>
      <c r="D1" s="40" t="s">
        <v>109</v>
      </c>
      <c r="E1" s="40" t="s">
        <v>111</v>
      </c>
      <c r="F1" s="40" t="s">
        <v>148</v>
      </c>
      <c r="G1" s="40" t="s">
        <v>159</v>
      </c>
      <c r="H1" s="40" t="s">
        <v>154</v>
      </c>
      <c r="I1" s="40" t="s">
        <v>155</v>
      </c>
      <c r="J1" s="40" t="s">
        <v>156</v>
      </c>
      <c r="K1" s="40" t="s">
        <v>160</v>
      </c>
      <c r="L1" s="40" t="s">
        <v>107</v>
      </c>
      <c r="M1" s="40" t="s">
        <v>108</v>
      </c>
      <c r="N1" s="40" t="s">
        <v>110</v>
      </c>
      <c r="O1" s="40" t="s">
        <v>162</v>
      </c>
      <c r="P1" s="40" t="s">
        <v>152</v>
      </c>
      <c r="Q1" s="81" t="s">
        <v>167</v>
      </c>
      <c r="R1" s="81" t="s">
        <v>135</v>
      </c>
      <c r="S1" s="81" t="s">
        <v>112</v>
      </c>
      <c r="U1" s="82" t="s">
        <v>136</v>
      </c>
      <c r="V1" s="82" t="s">
        <v>137</v>
      </c>
      <c r="W1" s="82" t="s">
        <v>122</v>
      </c>
      <c r="X1" s="82" t="s">
        <v>138</v>
      </c>
      <c r="Y1" s="82" t="s">
        <v>139</v>
      </c>
      <c r="Z1" s="82" t="s">
        <v>140</v>
      </c>
      <c r="AA1" s="82" t="s">
        <v>142</v>
      </c>
      <c r="AB1" s="82" t="s">
        <v>143</v>
      </c>
      <c r="AC1" s="82" t="s">
        <v>141</v>
      </c>
      <c r="AD1" s="82" t="s">
        <v>144</v>
      </c>
      <c r="AF1" s="72" t="s">
        <v>113</v>
      </c>
      <c r="AG1" s="72" t="s">
        <v>114</v>
      </c>
      <c r="AH1" s="72" t="s">
        <v>115</v>
      </c>
      <c r="AI1" s="72" t="s">
        <v>116</v>
      </c>
      <c r="AJ1" s="72" t="s">
        <v>117</v>
      </c>
      <c r="AK1" s="72" t="s">
        <v>118</v>
      </c>
      <c r="AL1" s="72" t="s">
        <v>119</v>
      </c>
      <c r="AM1" s="72" t="s">
        <v>120</v>
      </c>
      <c r="AN1" s="72" t="s">
        <v>166</v>
      </c>
      <c r="AO1" s="72" t="s">
        <v>121</v>
      </c>
      <c r="AP1" s="72" t="s">
        <v>168</v>
      </c>
    </row>
    <row r="2" spans="1:42" s="42" customFormat="1" x14ac:dyDescent="0.25">
      <c r="A2" s="53" t="s">
        <v>85</v>
      </c>
      <c r="B2" s="54"/>
      <c r="C2" s="47">
        <v>0.28125</v>
      </c>
      <c r="D2" s="48"/>
      <c r="E2" s="48"/>
      <c r="F2" s="48"/>
      <c r="G2" s="48"/>
      <c r="H2" s="48"/>
      <c r="I2" s="48"/>
      <c r="J2" s="48"/>
      <c r="K2" s="48"/>
      <c r="L2" s="48"/>
      <c r="M2" s="48"/>
      <c r="N2" s="48"/>
      <c r="O2" s="48"/>
      <c r="P2" s="48"/>
      <c r="Q2" s="48"/>
      <c r="R2" s="48"/>
      <c r="S2" s="48"/>
      <c r="U2" s="51"/>
      <c r="V2" s="51"/>
      <c r="W2" s="51"/>
      <c r="X2" s="51"/>
      <c r="Y2" s="51"/>
      <c r="Z2" s="51"/>
      <c r="AA2" s="51"/>
      <c r="AB2" s="51"/>
      <c r="AC2" s="51"/>
      <c r="AD2" s="51"/>
      <c r="AF2" s="84"/>
      <c r="AG2" s="84"/>
      <c r="AH2" s="84"/>
      <c r="AI2" s="66"/>
      <c r="AJ2" s="84"/>
      <c r="AK2" s="66"/>
      <c r="AL2" s="84"/>
      <c r="AM2" s="66"/>
      <c r="AN2" s="84"/>
      <c r="AO2" s="66"/>
      <c r="AP2" s="66"/>
    </row>
    <row r="3" spans="1:42" x14ac:dyDescent="0.25">
      <c r="A3" s="55" t="s">
        <v>123</v>
      </c>
      <c r="B3" s="56"/>
      <c r="C3" s="49">
        <v>0.33333333333333331</v>
      </c>
      <c r="D3" s="62" t="s">
        <v>53</v>
      </c>
      <c r="E3" s="48"/>
      <c r="F3" s="28" t="s">
        <v>52</v>
      </c>
      <c r="G3" s="48"/>
      <c r="H3" s="26" t="s">
        <v>149</v>
      </c>
      <c r="I3" s="61" t="s">
        <v>158</v>
      </c>
      <c r="J3" s="61" t="s">
        <v>157</v>
      </c>
      <c r="K3" s="48"/>
      <c r="L3" s="48"/>
      <c r="M3" s="48"/>
      <c r="N3" s="48"/>
      <c r="O3" s="48"/>
      <c r="P3" s="61" t="s">
        <v>151</v>
      </c>
      <c r="Q3" s="75" t="s">
        <v>54</v>
      </c>
      <c r="R3" s="61" t="s">
        <v>153</v>
      </c>
      <c r="S3" s="48"/>
      <c r="U3" s="51"/>
      <c r="V3" s="64"/>
      <c r="W3" s="64"/>
      <c r="X3" s="64"/>
      <c r="Y3" s="64"/>
      <c r="Z3" s="64"/>
      <c r="AA3" s="64"/>
      <c r="AB3" s="64"/>
      <c r="AC3" s="64"/>
      <c r="AD3" s="64"/>
      <c r="AF3" s="68" t="s">
        <v>1</v>
      </c>
      <c r="AG3" s="69" t="s">
        <v>105</v>
      </c>
      <c r="AH3" s="70" t="s">
        <v>89</v>
      </c>
      <c r="AI3" s="66"/>
      <c r="AJ3" s="66"/>
      <c r="AK3" s="66"/>
      <c r="AL3" s="66"/>
      <c r="AM3" s="66"/>
      <c r="AN3" s="66"/>
      <c r="AO3" s="66"/>
      <c r="AP3" s="66"/>
    </row>
    <row r="4" spans="1:42" s="45" customFormat="1" x14ac:dyDescent="0.25">
      <c r="A4" s="57" t="s">
        <v>86</v>
      </c>
      <c r="B4" s="58"/>
      <c r="C4" s="50">
        <v>0.40208333333333335</v>
      </c>
      <c r="D4" s="48"/>
      <c r="E4" s="48"/>
      <c r="F4" s="48"/>
      <c r="G4" s="48"/>
      <c r="H4" s="48"/>
      <c r="I4" s="48"/>
      <c r="J4" s="48"/>
      <c r="K4" s="48"/>
      <c r="L4" s="48"/>
      <c r="M4" s="48"/>
      <c r="N4" s="48"/>
      <c r="O4" s="48"/>
      <c r="P4" s="48"/>
      <c r="Q4" s="48"/>
      <c r="R4" s="48"/>
      <c r="S4" s="48"/>
      <c r="U4" s="51"/>
      <c r="V4" s="51"/>
      <c r="W4" s="51"/>
      <c r="X4" s="51"/>
      <c r="Y4" s="51"/>
      <c r="Z4" s="51"/>
      <c r="AA4" s="51"/>
      <c r="AB4" s="51"/>
      <c r="AC4" s="51"/>
      <c r="AD4" s="51"/>
      <c r="AF4" s="66"/>
      <c r="AG4" s="66"/>
      <c r="AH4" s="66"/>
      <c r="AI4" s="66"/>
      <c r="AJ4" s="66"/>
      <c r="AK4" s="66"/>
      <c r="AL4" s="66"/>
      <c r="AM4" s="66"/>
      <c r="AN4" s="66"/>
      <c r="AO4" s="66"/>
      <c r="AP4" s="66"/>
    </row>
    <row r="5" spans="1:42" x14ac:dyDescent="0.25">
      <c r="A5" s="55" t="s">
        <v>38</v>
      </c>
      <c r="B5" s="56"/>
      <c r="C5" s="49">
        <v>0.41250000000000003</v>
      </c>
      <c r="D5" s="62" t="s">
        <v>53</v>
      </c>
      <c r="E5" s="48"/>
      <c r="F5" s="75" t="s">
        <v>54</v>
      </c>
      <c r="G5" s="28" t="s">
        <v>52</v>
      </c>
      <c r="H5" s="26" t="s">
        <v>149</v>
      </c>
      <c r="I5" s="61" t="s">
        <v>158</v>
      </c>
      <c r="J5" s="61" t="s">
        <v>157</v>
      </c>
      <c r="K5" s="48"/>
      <c r="L5" s="48"/>
      <c r="M5" s="48"/>
      <c r="N5" s="48"/>
      <c r="O5" s="48"/>
      <c r="P5" s="61" t="s">
        <v>151</v>
      </c>
      <c r="Q5" s="48"/>
      <c r="R5" s="48"/>
      <c r="S5" s="48"/>
      <c r="U5" s="51"/>
      <c r="V5" s="64"/>
      <c r="W5" s="64"/>
      <c r="X5" s="64"/>
      <c r="Y5" s="64"/>
      <c r="Z5" s="64"/>
      <c r="AA5" s="64"/>
      <c r="AB5" s="64"/>
      <c r="AC5" s="64"/>
      <c r="AD5" s="64"/>
      <c r="AF5" s="68" t="s">
        <v>1</v>
      </c>
      <c r="AG5" s="69" t="s">
        <v>105</v>
      </c>
      <c r="AH5" s="70" t="s">
        <v>89</v>
      </c>
      <c r="AI5" s="66"/>
      <c r="AJ5" s="66"/>
      <c r="AK5" s="66"/>
      <c r="AL5" s="66"/>
      <c r="AM5" s="66"/>
      <c r="AN5" s="66"/>
      <c r="AO5" s="66"/>
      <c r="AP5" s="66"/>
    </row>
    <row r="6" spans="1:42" s="45" customFormat="1" x14ac:dyDescent="0.25">
      <c r="A6" s="57" t="s">
        <v>86</v>
      </c>
      <c r="B6" s="58"/>
      <c r="C6" s="50">
        <v>0.46736111111111112</v>
      </c>
      <c r="D6" s="48"/>
      <c r="E6" s="48"/>
      <c r="F6" s="48"/>
      <c r="G6" s="48"/>
      <c r="H6" s="48"/>
      <c r="I6" s="48"/>
      <c r="J6" s="48"/>
      <c r="K6" s="48"/>
      <c r="L6" s="48"/>
      <c r="M6" s="48"/>
      <c r="N6" s="48"/>
      <c r="O6" s="48"/>
      <c r="P6" s="48"/>
      <c r="Q6" s="48"/>
      <c r="R6" s="48"/>
      <c r="S6" s="48"/>
      <c r="U6" s="51"/>
      <c r="V6" s="51"/>
      <c r="W6" s="51"/>
      <c r="X6" s="51"/>
      <c r="Y6" s="51"/>
      <c r="Z6" s="51"/>
      <c r="AA6" s="51"/>
      <c r="AB6" s="51"/>
      <c r="AC6" s="51"/>
      <c r="AD6" s="51"/>
      <c r="AF6" s="66"/>
      <c r="AG6" s="66"/>
      <c r="AH6" s="66"/>
      <c r="AI6" s="66"/>
      <c r="AJ6" s="66"/>
      <c r="AK6" s="66"/>
      <c r="AL6" s="66"/>
      <c r="AM6" s="66"/>
      <c r="AN6" s="66"/>
      <c r="AO6" s="66"/>
      <c r="AP6" s="66"/>
    </row>
    <row r="7" spans="1:42" x14ac:dyDescent="0.25">
      <c r="A7" s="55" t="s">
        <v>163</v>
      </c>
      <c r="B7" s="56"/>
      <c r="C7" s="49">
        <v>0.4777777777777778</v>
      </c>
      <c r="D7" s="62" t="s">
        <v>53</v>
      </c>
      <c r="E7" s="80"/>
      <c r="F7" s="80"/>
      <c r="G7" s="28" t="s">
        <v>52</v>
      </c>
      <c r="H7" s="26" t="s">
        <v>149</v>
      </c>
      <c r="I7" s="80"/>
      <c r="J7" s="61" t="s">
        <v>157</v>
      </c>
      <c r="K7" s="61" t="s">
        <v>158</v>
      </c>
      <c r="L7" s="51"/>
      <c r="M7" s="48"/>
      <c r="N7" s="48"/>
      <c r="O7" s="48"/>
      <c r="P7" s="61" t="s">
        <v>151</v>
      </c>
      <c r="Q7" s="75" t="s">
        <v>54</v>
      </c>
      <c r="R7" s="61" t="s">
        <v>153</v>
      </c>
      <c r="S7" s="80"/>
      <c r="U7" s="51"/>
      <c r="V7" s="64"/>
      <c r="W7" s="64"/>
      <c r="X7" s="64"/>
      <c r="Y7" s="64"/>
      <c r="Z7" s="64"/>
      <c r="AA7" s="64"/>
      <c r="AB7" s="64"/>
      <c r="AC7" s="64"/>
      <c r="AD7" s="64"/>
      <c r="AF7" s="68" t="s">
        <v>1</v>
      </c>
      <c r="AG7" s="69" t="s">
        <v>105</v>
      </c>
      <c r="AH7" s="70" t="s">
        <v>89</v>
      </c>
      <c r="AI7" s="83" t="s">
        <v>169</v>
      </c>
      <c r="AJ7" s="83" t="s">
        <v>169</v>
      </c>
      <c r="AK7" s="66"/>
      <c r="AL7" s="66"/>
      <c r="AM7" s="66"/>
      <c r="AN7" s="66"/>
      <c r="AO7" s="66"/>
      <c r="AP7" s="66"/>
    </row>
    <row r="8" spans="1:42" s="45" customFormat="1" x14ac:dyDescent="0.25">
      <c r="A8" s="57" t="s">
        <v>86</v>
      </c>
      <c r="B8" s="58"/>
      <c r="C8" s="50">
        <v>0.58819444444444446</v>
      </c>
      <c r="D8" s="48"/>
      <c r="E8" s="48"/>
      <c r="F8" s="48"/>
      <c r="G8" s="48"/>
      <c r="H8" s="48"/>
      <c r="I8" s="48"/>
      <c r="J8" s="48"/>
      <c r="K8" s="48"/>
      <c r="L8" s="48"/>
      <c r="M8" s="48"/>
      <c r="N8" s="48"/>
      <c r="O8" s="48"/>
      <c r="P8" s="48"/>
      <c r="Q8" s="48"/>
      <c r="R8" s="48"/>
      <c r="S8" s="48"/>
      <c r="U8" s="51"/>
      <c r="V8" s="51"/>
      <c r="W8" s="51"/>
      <c r="X8" s="51"/>
      <c r="Y8" s="51"/>
      <c r="Z8" s="51"/>
      <c r="AA8" s="51"/>
      <c r="AB8" s="51"/>
      <c r="AC8" s="51"/>
      <c r="AD8" s="51"/>
      <c r="AF8" s="66"/>
      <c r="AG8" s="66"/>
      <c r="AH8" s="66"/>
      <c r="AI8" s="66"/>
      <c r="AJ8" s="66"/>
      <c r="AK8" s="66"/>
      <c r="AL8" s="66"/>
      <c r="AM8" s="66"/>
      <c r="AN8" s="66"/>
      <c r="AO8" s="66"/>
      <c r="AP8" s="66"/>
    </row>
    <row r="9" spans="1:42" x14ac:dyDescent="0.25">
      <c r="A9" s="55" t="s">
        <v>146</v>
      </c>
      <c r="B9" s="56"/>
      <c r="C9" s="49">
        <v>0.59861111111111109</v>
      </c>
      <c r="D9" s="62" t="s">
        <v>53</v>
      </c>
      <c r="E9" s="48"/>
      <c r="F9" s="48"/>
      <c r="G9" s="48"/>
      <c r="H9" s="61" t="s">
        <v>161</v>
      </c>
      <c r="I9" s="61" t="s">
        <v>151</v>
      </c>
      <c r="J9" s="61" t="s">
        <v>157</v>
      </c>
      <c r="K9" s="61" t="s">
        <v>158</v>
      </c>
      <c r="L9" s="26" t="s">
        <v>62</v>
      </c>
      <c r="M9" s="48"/>
      <c r="N9" s="61" t="s">
        <v>153</v>
      </c>
      <c r="O9" s="48"/>
      <c r="P9" s="80"/>
      <c r="Q9" s="28" t="s">
        <v>52</v>
      </c>
      <c r="R9" s="80"/>
      <c r="S9" s="80"/>
      <c r="U9" s="51"/>
      <c r="V9" s="64"/>
      <c r="W9" s="64"/>
      <c r="X9" s="64"/>
      <c r="Y9" s="64"/>
      <c r="Z9" s="64"/>
      <c r="AA9" s="64"/>
      <c r="AB9" s="64"/>
      <c r="AC9" s="64"/>
      <c r="AD9" s="64"/>
      <c r="AF9" s="68" t="s">
        <v>1</v>
      </c>
      <c r="AG9" s="69" t="s">
        <v>105</v>
      </c>
      <c r="AH9" s="70" t="s">
        <v>89</v>
      </c>
      <c r="AI9" s="66"/>
      <c r="AJ9" s="66"/>
      <c r="AK9" s="66"/>
      <c r="AL9" s="66"/>
      <c r="AM9" s="66"/>
      <c r="AN9" s="66"/>
      <c r="AO9" s="66"/>
      <c r="AP9" s="66"/>
    </row>
    <row r="10" spans="1:42" x14ac:dyDescent="0.25">
      <c r="A10" s="55" t="s">
        <v>145</v>
      </c>
      <c r="B10" s="56"/>
      <c r="C10" s="49">
        <v>0.62361111111111112</v>
      </c>
      <c r="D10" s="80"/>
      <c r="E10" s="62" t="s">
        <v>53</v>
      </c>
      <c r="F10" s="75" t="s">
        <v>54</v>
      </c>
      <c r="G10" s="28" t="s">
        <v>52</v>
      </c>
      <c r="H10" s="80"/>
      <c r="I10" s="80"/>
      <c r="J10" s="80"/>
      <c r="K10" s="80"/>
      <c r="L10" s="61" t="s">
        <v>153</v>
      </c>
      <c r="M10" s="26" t="s">
        <v>149</v>
      </c>
      <c r="N10" s="61" t="s">
        <v>151</v>
      </c>
      <c r="O10" s="61" t="s">
        <v>157</v>
      </c>
      <c r="P10" s="48"/>
      <c r="Q10" s="80"/>
      <c r="R10" s="48"/>
      <c r="S10" s="61" t="s">
        <v>158</v>
      </c>
      <c r="U10" s="51"/>
      <c r="V10" s="64"/>
      <c r="W10" s="64"/>
      <c r="X10" s="64"/>
      <c r="Y10" s="64"/>
      <c r="Z10" s="64"/>
      <c r="AA10" s="64"/>
      <c r="AB10" s="64"/>
      <c r="AC10" s="64"/>
      <c r="AD10" s="64"/>
      <c r="AF10" s="68" t="s">
        <v>1</v>
      </c>
      <c r="AG10" s="69" t="s">
        <v>105</v>
      </c>
      <c r="AH10" s="70" t="s">
        <v>89</v>
      </c>
      <c r="AI10" s="66"/>
      <c r="AJ10" s="66"/>
      <c r="AK10" s="66"/>
      <c r="AL10" s="66"/>
      <c r="AM10" s="66"/>
      <c r="AN10" s="66"/>
      <c r="AO10" s="66"/>
      <c r="AP10" s="66"/>
    </row>
    <row r="11" spans="1:42" x14ac:dyDescent="0.25">
      <c r="A11" s="55" t="s">
        <v>51</v>
      </c>
      <c r="B11" s="56"/>
      <c r="C11" s="49">
        <v>0.72916666666666663</v>
      </c>
      <c r="D11" s="48"/>
      <c r="E11" s="62" t="s">
        <v>53</v>
      </c>
      <c r="F11" s="75" t="s">
        <v>54</v>
      </c>
      <c r="G11" s="28" t="s">
        <v>52</v>
      </c>
      <c r="H11" s="48"/>
      <c r="I11" s="48"/>
      <c r="J11" s="48"/>
      <c r="K11" s="48"/>
      <c r="L11" s="61" t="s">
        <v>153</v>
      </c>
      <c r="M11" s="26" t="s">
        <v>149</v>
      </c>
      <c r="N11" s="61" t="s">
        <v>151</v>
      </c>
      <c r="O11" s="61" t="s">
        <v>157</v>
      </c>
      <c r="P11" s="48"/>
      <c r="Q11" s="48"/>
      <c r="R11" s="48"/>
      <c r="S11" s="61" t="s">
        <v>158</v>
      </c>
      <c r="U11" s="51"/>
      <c r="V11" s="64"/>
      <c r="W11" s="64"/>
      <c r="X11" s="64"/>
      <c r="Y11" s="64"/>
      <c r="Z11" s="64"/>
      <c r="AA11" s="64"/>
      <c r="AB11" s="64"/>
      <c r="AC11" s="64"/>
      <c r="AD11" s="64"/>
      <c r="AF11" s="68" t="s">
        <v>1</v>
      </c>
      <c r="AG11" s="69" t="s">
        <v>105</v>
      </c>
      <c r="AH11" s="70" t="s">
        <v>89</v>
      </c>
      <c r="AI11" s="83" t="s">
        <v>169</v>
      </c>
      <c r="AJ11" s="83" t="s">
        <v>169</v>
      </c>
      <c r="AK11" s="66"/>
      <c r="AL11" s="66"/>
      <c r="AM11" s="66"/>
      <c r="AN11" s="66"/>
      <c r="AO11" s="66"/>
      <c r="AP11" s="66"/>
    </row>
    <row r="12" spans="1:42" s="45" customFormat="1" x14ac:dyDescent="0.25">
      <c r="A12" s="57" t="s">
        <v>86</v>
      </c>
      <c r="B12" s="58"/>
      <c r="C12" s="50">
        <v>0.75208333333333333</v>
      </c>
      <c r="D12" s="48"/>
      <c r="E12" s="48"/>
      <c r="F12" s="48"/>
      <c r="G12" s="48"/>
      <c r="H12" s="48"/>
      <c r="I12" s="48"/>
      <c r="J12" s="48"/>
      <c r="K12" s="48"/>
      <c r="L12" s="48"/>
      <c r="M12" s="48"/>
      <c r="N12" s="48"/>
      <c r="O12" s="48"/>
      <c r="P12" s="48"/>
      <c r="Q12" s="48"/>
      <c r="R12" s="48"/>
      <c r="S12" s="48"/>
      <c r="U12" s="51"/>
      <c r="V12" s="51"/>
      <c r="W12" s="51"/>
      <c r="X12" s="51"/>
      <c r="Y12" s="51"/>
      <c r="Z12" s="51"/>
      <c r="AA12" s="51"/>
      <c r="AB12" s="51"/>
      <c r="AC12" s="51"/>
      <c r="AD12" s="51"/>
      <c r="AF12" s="66"/>
      <c r="AG12" s="66"/>
      <c r="AH12" s="66"/>
      <c r="AI12" s="66"/>
      <c r="AJ12" s="66"/>
      <c r="AK12" s="66"/>
      <c r="AL12" s="66"/>
      <c r="AM12" s="66"/>
      <c r="AN12" s="66"/>
      <c r="AO12" s="66"/>
      <c r="AP12" s="66"/>
    </row>
    <row r="13" spans="1:42" x14ac:dyDescent="0.25">
      <c r="A13" s="55" t="s">
        <v>147</v>
      </c>
      <c r="B13" s="56"/>
      <c r="C13" s="49">
        <v>0.76250000000000007</v>
      </c>
      <c r="D13" s="48"/>
      <c r="E13" s="62" t="s">
        <v>53</v>
      </c>
      <c r="F13" s="75" t="s">
        <v>54</v>
      </c>
      <c r="G13" s="28" t="s">
        <v>52</v>
      </c>
      <c r="H13" s="48"/>
      <c r="I13" s="48"/>
      <c r="J13" s="48"/>
      <c r="K13" s="48"/>
      <c r="L13" s="61" t="s">
        <v>153</v>
      </c>
      <c r="M13" s="26" t="s">
        <v>149</v>
      </c>
      <c r="N13" s="61" t="s">
        <v>151</v>
      </c>
      <c r="O13" s="61" t="s">
        <v>157</v>
      </c>
      <c r="P13" s="48"/>
      <c r="Q13" s="48"/>
      <c r="R13" s="48"/>
      <c r="S13" s="61" t="s">
        <v>158</v>
      </c>
      <c r="U13" s="51"/>
      <c r="V13" s="64"/>
      <c r="W13" s="64"/>
      <c r="X13" s="64"/>
      <c r="Y13" s="64"/>
      <c r="Z13" s="64"/>
      <c r="AA13" s="64"/>
      <c r="AB13" s="64"/>
      <c r="AC13" s="64"/>
      <c r="AD13" s="64"/>
      <c r="AF13" s="68" t="s">
        <v>1</v>
      </c>
      <c r="AG13" s="69" t="s">
        <v>105</v>
      </c>
      <c r="AH13" s="70" t="s">
        <v>89</v>
      </c>
      <c r="AI13" s="83" t="s">
        <v>169</v>
      </c>
      <c r="AJ13" s="83" t="s">
        <v>169</v>
      </c>
      <c r="AK13" s="66"/>
      <c r="AL13" s="66"/>
      <c r="AM13" s="66"/>
      <c r="AN13" s="66"/>
      <c r="AO13" s="66"/>
      <c r="AP13" s="66"/>
    </row>
    <row r="14" spans="1:42" s="45" customFormat="1" x14ac:dyDescent="0.25">
      <c r="A14" s="57" t="s">
        <v>86</v>
      </c>
      <c r="B14" s="58"/>
      <c r="C14" s="50">
        <v>0.83819444444444446</v>
      </c>
      <c r="D14" s="48"/>
      <c r="E14" s="48"/>
      <c r="F14" s="48"/>
      <c r="G14" s="48"/>
      <c r="H14" s="48"/>
      <c r="I14" s="48"/>
      <c r="J14" s="48"/>
      <c r="K14" s="48"/>
      <c r="L14" s="48"/>
      <c r="M14" s="48"/>
      <c r="N14" s="48"/>
      <c r="O14" s="48"/>
      <c r="P14" s="48"/>
      <c r="Q14" s="48"/>
      <c r="R14" s="48"/>
      <c r="S14" s="48"/>
      <c r="U14" s="51"/>
      <c r="V14" s="51"/>
      <c r="W14" s="51"/>
      <c r="X14" s="51"/>
      <c r="Y14" s="51"/>
      <c r="Z14" s="51"/>
      <c r="AA14" s="51"/>
      <c r="AB14" s="51"/>
      <c r="AC14" s="51"/>
      <c r="AD14" s="51"/>
      <c r="AF14" s="66"/>
      <c r="AG14" s="66"/>
      <c r="AH14" s="66"/>
      <c r="AI14" s="66"/>
      <c r="AJ14" s="66"/>
      <c r="AK14" s="66"/>
      <c r="AL14" s="66"/>
      <c r="AM14" s="66"/>
      <c r="AN14" s="66"/>
      <c r="AO14" s="66"/>
      <c r="AP14" s="66"/>
    </row>
    <row r="15" spans="1:42" x14ac:dyDescent="0.25">
      <c r="A15" s="55" t="s">
        <v>164</v>
      </c>
      <c r="B15" s="56"/>
      <c r="C15" s="49">
        <v>0.84861111111111109</v>
      </c>
      <c r="D15" s="48"/>
      <c r="E15" s="62" t="s">
        <v>53</v>
      </c>
      <c r="F15" s="48"/>
      <c r="G15" s="28" t="s">
        <v>52</v>
      </c>
      <c r="H15" s="48"/>
      <c r="I15" s="48"/>
      <c r="J15" s="48"/>
      <c r="K15" s="48"/>
      <c r="L15" s="61" t="s">
        <v>153</v>
      </c>
      <c r="M15" s="26" t="s">
        <v>149</v>
      </c>
      <c r="N15" s="48"/>
      <c r="O15" s="61" t="s">
        <v>157</v>
      </c>
      <c r="P15" s="48"/>
      <c r="Q15" s="75" t="s">
        <v>54</v>
      </c>
      <c r="R15" s="61" t="s">
        <v>151</v>
      </c>
      <c r="S15" s="61" t="s">
        <v>158</v>
      </c>
      <c r="U15" s="51"/>
      <c r="V15" s="64"/>
      <c r="W15" s="64"/>
      <c r="X15" s="64"/>
      <c r="Y15" s="64"/>
      <c r="Z15" s="64"/>
      <c r="AA15" s="64"/>
      <c r="AB15" s="64"/>
      <c r="AC15" s="64"/>
      <c r="AD15" s="64"/>
      <c r="AF15" s="68" t="s">
        <v>1</v>
      </c>
      <c r="AG15" s="69" t="s">
        <v>105</v>
      </c>
      <c r="AH15" s="70" t="s">
        <v>89</v>
      </c>
      <c r="AI15" s="66"/>
      <c r="AJ15" s="66"/>
      <c r="AK15" s="66"/>
      <c r="AL15" s="66"/>
      <c r="AM15" s="66"/>
      <c r="AN15" s="66"/>
      <c r="AO15" s="66"/>
      <c r="AP15" s="66"/>
    </row>
    <row r="16" spans="1:42" x14ac:dyDescent="0.25">
      <c r="A16" s="55" t="s">
        <v>165</v>
      </c>
      <c r="B16" s="56"/>
      <c r="C16" s="49">
        <v>0.93055555555555547</v>
      </c>
      <c r="D16" s="48"/>
      <c r="E16" s="62" t="s">
        <v>53</v>
      </c>
      <c r="F16" s="48"/>
      <c r="G16" s="28" t="s">
        <v>52</v>
      </c>
      <c r="H16" s="48"/>
      <c r="I16" s="48"/>
      <c r="J16" s="48"/>
      <c r="K16" s="48"/>
      <c r="L16" s="61" t="s">
        <v>153</v>
      </c>
      <c r="M16" s="26" t="s">
        <v>149</v>
      </c>
      <c r="N16" s="48"/>
      <c r="O16" s="61" t="s">
        <v>157</v>
      </c>
      <c r="P16" s="48"/>
      <c r="Q16" s="75" t="s">
        <v>54</v>
      </c>
      <c r="R16" s="61" t="s">
        <v>151</v>
      </c>
      <c r="S16" s="61" t="s">
        <v>158</v>
      </c>
      <c r="U16" s="51"/>
      <c r="V16" s="64"/>
      <c r="W16" s="64"/>
      <c r="X16" s="64"/>
      <c r="Y16" s="64"/>
      <c r="Z16" s="64"/>
      <c r="AA16" s="64"/>
      <c r="AB16" s="64"/>
      <c r="AC16" s="64"/>
      <c r="AD16" s="64"/>
      <c r="AF16" s="68" t="s">
        <v>1</v>
      </c>
      <c r="AG16" s="69" t="s">
        <v>105</v>
      </c>
      <c r="AH16" s="70" t="s">
        <v>89</v>
      </c>
      <c r="AI16" s="66"/>
      <c r="AJ16" s="66"/>
      <c r="AK16" s="66"/>
      <c r="AL16" s="66"/>
      <c r="AM16" s="66"/>
      <c r="AN16" s="66"/>
      <c r="AO16" s="66"/>
      <c r="AP16" s="66"/>
    </row>
    <row r="17" spans="1:42" s="46" customFormat="1" x14ac:dyDescent="0.25">
      <c r="A17" s="59" t="s">
        <v>47</v>
      </c>
      <c r="B17" s="60"/>
      <c r="C17" s="52">
        <v>0.94444444444444453</v>
      </c>
      <c r="D17" s="48"/>
      <c r="E17" s="48"/>
      <c r="F17" s="48"/>
      <c r="G17" s="48"/>
      <c r="H17" s="48"/>
      <c r="I17" s="48"/>
      <c r="J17" s="48"/>
      <c r="K17" s="48"/>
      <c r="L17" s="48"/>
      <c r="M17" s="48"/>
      <c r="N17" s="48"/>
      <c r="O17" s="48"/>
      <c r="P17" s="48"/>
      <c r="Q17" s="48"/>
      <c r="R17" s="48"/>
      <c r="S17" s="48"/>
      <c r="U17" s="51"/>
      <c r="V17" s="65"/>
      <c r="W17" s="65"/>
      <c r="X17" s="65"/>
      <c r="Y17" s="65"/>
      <c r="Z17" s="65"/>
      <c r="AA17" s="65"/>
      <c r="AB17" s="65"/>
      <c r="AC17" s="65"/>
      <c r="AD17" s="65"/>
      <c r="AF17" s="66"/>
      <c r="AG17" s="66"/>
      <c r="AH17" s="66"/>
      <c r="AI17" s="83" t="s">
        <v>169</v>
      </c>
      <c r="AJ17" s="83" t="s">
        <v>169</v>
      </c>
      <c r="AK17" s="66"/>
      <c r="AL17" s="66"/>
      <c r="AM17" s="66"/>
      <c r="AN17" s="67"/>
      <c r="AO17" s="67"/>
      <c r="AP17" s="67"/>
    </row>
    <row r="19" spans="1:42" s="2" customFormat="1" x14ac:dyDescent="0.25">
      <c r="C19" s="44"/>
      <c r="D19" s="28" t="s">
        <v>52</v>
      </c>
      <c r="E19" s="2" t="s">
        <v>96</v>
      </c>
      <c r="U19" s="73" t="s">
        <v>103</v>
      </c>
      <c r="V19" s="2" t="s">
        <v>90</v>
      </c>
      <c r="Y19" s="31"/>
      <c r="Z19" s="31"/>
      <c r="AA19" s="31"/>
      <c r="AB19" s="31"/>
      <c r="AC19" s="31"/>
      <c r="AD19" s="31"/>
      <c r="AF19" s="68" t="s">
        <v>1</v>
      </c>
      <c r="AG19" s="2" t="s">
        <v>92</v>
      </c>
      <c r="AI19" s="7"/>
      <c r="AJ19" s="7"/>
      <c r="AK19" s="7"/>
      <c r="AL19" s="7"/>
      <c r="AM19" s="7"/>
      <c r="AN19" s="7"/>
      <c r="AO19" s="7"/>
      <c r="AP19" s="7"/>
    </row>
    <row r="20" spans="1:42" s="2" customFormat="1" x14ac:dyDescent="0.25">
      <c r="C20" s="44"/>
      <c r="D20" s="75" t="s">
        <v>54</v>
      </c>
      <c r="E20" s="2" t="s">
        <v>97</v>
      </c>
      <c r="U20" s="29" t="s">
        <v>102</v>
      </c>
      <c r="V20" s="2" t="s">
        <v>104</v>
      </c>
      <c r="Y20" s="31"/>
      <c r="Z20" s="31"/>
      <c r="AA20" s="31"/>
      <c r="AB20" s="31"/>
      <c r="AC20" s="31"/>
      <c r="AD20" s="31"/>
      <c r="AF20" s="69" t="s">
        <v>105</v>
      </c>
      <c r="AG20" s="2" t="s">
        <v>93</v>
      </c>
      <c r="AI20" s="7"/>
      <c r="AJ20" s="7"/>
      <c r="AK20" s="7"/>
      <c r="AL20" s="7"/>
      <c r="AM20" s="7"/>
      <c r="AN20" s="7"/>
      <c r="AO20" s="7"/>
      <c r="AP20" s="7"/>
    </row>
    <row r="21" spans="1:42" s="2" customFormat="1" x14ac:dyDescent="0.25">
      <c r="C21" s="44"/>
      <c r="D21" s="62" t="s">
        <v>53</v>
      </c>
      <c r="E21" s="2" t="s">
        <v>98</v>
      </c>
      <c r="U21" s="30" t="s">
        <v>50</v>
      </c>
      <c r="V21" s="2" t="s">
        <v>101</v>
      </c>
      <c r="Y21" s="31"/>
      <c r="Z21" s="31"/>
      <c r="AA21" s="31"/>
      <c r="AB21" s="31"/>
      <c r="AC21" s="31"/>
      <c r="AD21" s="31"/>
      <c r="AF21" s="70" t="s">
        <v>89</v>
      </c>
      <c r="AG21" s="2" t="s">
        <v>94</v>
      </c>
      <c r="AI21" s="7"/>
      <c r="AJ21" s="7"/>
      <c r="AK21" s="7"/>
      <c r="AL21" s="7"/>
      <c r="AM21" s="7"/>
      <c r="AN21" s="7"/>
      <c r="AO21" s="7"/>
      <c r="AP21" s="7"/>
    </row>
    <row r="22" spans="1:42" s="2" customFormat="1" x14ac:dyDescent="0.25">
      <c r="C22" s="44"/>
      <c r="D22" s="26" t="s">
        <v>62</v>
      </c>
      <c r="E22" s="2" t="s">
        <v>150</v>
      </c>
      <c r="U22" s="27" t="s">
        <v>63</v>
      </c>
      <c r="V22" s="2" t="s">
        <v>91</v>
      </c>
      <c r="Y22" s="31"/>
      <c r="Z22" s="31"/>
      <c r="AA22" s="31"/>
      <c r="AB22" s="31"/>
      <c r="AC22" s="31"/>
      <c r="AD22" s="31"/>
      <c r="AF22" s="74" t="s">
        <v>106</v>
      </c>
      <c r="AG22" s="2" t="s">
        <v>95</v>
      </c>
      <c r="AI22" s="7"/>
      <c r="AJ22" s="7"/>
      <c r="AK22" s="7"/>
      <c r="AL22" s="7"/>
      <c r="AM22" s="7"/>
      <c r="AN22" s="7"/>
      <c r="AO22" s="7"/>
      <c r="AP22" s="7"/>
    </row>
    <row r="23" spans="1:42" s="2" customFormat="1" x14ac:dyDescent="0.25">
      <c r="C23" s="44"/>
      <c r="D23" s="61" t="s">
        <v>99</v>
      </c>
      <c r="E23" s="2" t="s">
        <v>100</v>
      </c>
      <c r="U23" s="31"/>
      <c r="V23" s="31"/>
      <c r="W23" s="31"/>
      <c r="X23" s="31"/>
      <c r="Y23" s="31"/>
      <c r="Z23" s="31"/>
      <c r="AA23" s="31"/>
      <c r="AB23" s="31"/>
      <c r="AC23" s="31"/>
      <c r="AD23" s="31"/>
      <c r="AF23" s="83" t="s">
        <v>169</v>
      </c>
      <c r="AG23" s="2" t="s">
        <v>170</v>
      </c>
      <c r="AI23" s="7"/>
      <c r="AJ23" s="7"/>
      <c r="AK23" s="7"/>
      <c r="AL23" s="7"/>
      <c r="AM23" s="7"/>
      <c r="AN23" s="7"/>
      <c r="AO23" s="7"/>
      <c r="AP23" s="7"/>
    </row>
    <row r="24" spans="1:42" s="2" customFormat="1" x14ac:dyDescent="0.25">
      <c r="C24" s="44"/>
      <c r="U24" s="31"/>
      <c r="V24" s="31"/>
      <c r="W24" s="31"/>
      <c r="X24" s="31"/>
      <c r="Y24" s="31"/>
      <c r="Z24" s="31"/>
      <c r="AA24" s="31"/>
      <c r="AB24" s="31"/>
      <c r="AC24" s="31"/>
      <c r="AD24" s="31"/>
      <c r="AF24" s="7"/>
      <c r="AG24" s="7"/>
      <c r="AI24" s="7"/>
      <c r="AJ24" s="7"/>
      <c r="AK24" s="7"/>
      <c r="AL24" s="7"/>
      <c r="AM24" s="7"/>
      <c r="AN24" s="7"/>
      <c r="AO24" s="7"/>
      <c r="AP24" s="7"/>
    </row>
    <row r="25" spans="1:42" s="2" customFormat="1" x14ac:dyDescent="0.25">
      <c r="C25" s="44"/>
      <c r="U25" s="31"/>
      <c r="V25" s="31"/>
      <c r="W25" s="31"/>
      <c r="X25" s="31"/>
      <c r="Y25" s="31"/>
      <c r="Z25" s="31"/>
      <c r="AA25" s="31"/>
      <c r="AB25" s="31"/>
      <c r="AC25" s="31"/>
      <c r="AD25" s="31"/>
      <c r="AF25" s="7"/>
      <c r="AG25" s="7"/>
      <c r="AI25" s="7"/>
      <c r="AJ25" s="7"/>
      <c r="AK25" s="7"/>
      <c r="AL25" s="7"/>
      <c r="AM25" s="7"/>
      <c r="AN25" s="7"/>
      <c r="AO25" s="7"/>
      <c r="AP25" s="7"/>
    </row>
    <row r="26" spans="1:42" s="2" customFormat="1" x14ac:dyDescent="0.25">
      <c r="A26" s="2" t="s">
        <v>70</v>
      </c>
      <c r="C26" s="44"/>
      <c r="U26" s="31"/>
      <c r="V26" s="31"/>
      <c r="W26" s="31"/>
      <c r="X26" s="31"/>
      <c r="Y26" s="31"/>
      <c r="Z26" s="31"/>
      <c r="AA26" s="31"/>
      <c r="AB26" s="31"/>
      <c r="AC26" s="31"/>
      <c r="AD26" s="31"/>
      <c r="AF26" s="7"/>
      <c r="AG26" s="7"/>
      <c r="AI26" s="7"/>
      <c r="AJ26" s="7"/>
      <c r="AK26" s="7"/>
      <c r="AL26" s="7"/>
      <c r="AM26" s="7"/>
      <c r="AN26" s="7"/>
      <c r="AO26" s="7"/>
      <c r="AP26" s="7"/>
    </row>
    <row r="27" spans="1:42" s="2" customFormat="1" x14ac:dyDescent="0.25">
      <c r="A27" s="2" t="s">
        <v>71</v>
      </c>
      <c r="C27" s="44"/>
      <c r="U27" s="31"/>
      <c r="V27" s="31"/>
      <c r="W27" s="31"/>
      <c r="X27" s="31"/>
      <c r="Y27" s="31"/>
      <c r="Z27" s="31"/>
      <c r="AA27" s="31"/>
      <c r="AB27" s="31"/>
      <c r="AC27" s="31"/>
      <c r="AD27" s="31"/>
      <c r="AF27" s="7"/>
      <c r="AG27" s="7"/>
      <c r="AH27" s="7"/>
      <c r="AI27" s="7"/>
      <c r="AJ27" s="7"/>
      <c r="AK27" s="7"/>
      <c r="AL27" s="7"/>
      <c r="AM27" s="7"/>
      <c r="AN27" s="7"/>
      <c r="AO27" s="7"/>
      <c r="AP27" s="7"/>
    </row>
    <row r="28" spans="1:42" s="2" customFormat="1" x14ac:dyDescent="0.25">
      <c r="A28" s="2" t="s">
        <v>80</v>
      </c>
      <c r="C28" s="44"/>
      <c r="U28" s="31"/>
      <c r="V28" s="31"/>
      <c r="W28" s="31"/>
      <c r="X28" s="31"/>
      <c r="Y28" s="31"/>
      <c r="Z28" s="31"/>
      <c r="AA28" s="31"/>
      <c r="AB28" s="31"/>
      <c r="AC28" s="31"/>
      <c r="AD28" s="31"/>
      <c r="AF28" s="7"/>
      <c r="AG28" s="7"/>
      <c r="AH28" s="7"/>
      <c r="AI28" s="7"/>
      <c r="AJ28" s="7"/>
      <c r="AK28" s="7"/>
      <c r="AL28" s="7"/>
      <c r="AM28" s="7"/>
      <c r="AN28" s="7"/>
      <c r="AO28" s="7"/>
      <c r="AP28" s="7"/>
    </row>
    <row r="29" spans="1:42" s="2" customFormat="1" x14ac:dyDescent="0.25">
      <c r="A29" s="2" t="s">
        <v>75</v>
      </c>
      <c r="C29" s="44"/>
      <c r="U29" s="31"/>
      <c r="V29" s="31"/>
      <c r="W29" s="31"/>
      <c r="X29" s="31"/>
      <c r="Y29" s="31"/>
      <c r="Z29" s="31"/>
      <c r="AA29" s="31"/>
      <c r="AB29" s="31"/>
      <c r="AC29" s="31"/>
      <c r="AD29" s="31"/>
      <c r="AF29" s="7"/>
      <c r="AG29" s="7"/>
      <c r="AH29" s="7"/>
      <c r="AI29" s="7"/>
      <c r="AJ29" s="7"/>
      <c r="AK29" s="7"/>
      <c r="AL29" s="7"/>
      <c r="AM29" s="7"/>
      <c r="AN29" s="7"/>
      <c r="AO29" s="7"/>
      <c r="AP29" s="7"/>
    </row>
    <row r="30" spans="1:42" s="2" customFormat="1" x14ac:dyDescent="0.25">
      <c r="A30" s="2" t="s">
        <v>77</v>
      </c>
      <c r="C30" s="44"/>
      <c r="U30" s="31"/>
      <c r="V30" s="31"/>
      <c r="W30" s="31"/>
      <c r="X30" s="31"/>
      <c r="Y30" s="31"/>
      <c r="Z30" s="31"/>
      <c r="AA30" s="31"/>
      <c r="AB30" s="31"/>
      <c r="AC30" s="31"/>
      <c r="AD30" s="31"/>
      <c r="AF30" s="7"/>
      <c r="AG30" s="7"/>
      <c r="AH30" s="7"/>
      <c r="AI30" s="7"/>
      <c r="AJ30" s="7"/>
      <c r="AK30" s="7"/>
      <c r="AL30" s="7"/>
      <c r="AM30" s="7"/>
      <c r="AN30" s="7"/>
      <c r="AO30" s="7"/>
      <c r="AP30" s="7"/>
    </row>
    <row r="31" spans="1:42" s="2" customFormat="1" x14ac:dyDescent="0.25">
      <c r="A31" s="2" t="s">
        <v>81</v>
      </c>
      <c r="C31" s="44"/>
      <c r="U31" s="31"/>
      <c r="V31" s="31"/>
      <c r="W31" s="31"/>
      <c r="X31" s="31"/>
      <c r="Y31" s="31"/>
      <c r="Z31" s="31"/>
      <c r="AA31" s="31"/>
      <c r="AB31" s="31"/>
      <c r="AC31" s="31"/>
      <c r="AD31" s="31"/>
      <c r="AF31" s="7"/>
      <c r="AG31" s="7"/>
      <c r="AH31" s="7"/>
      <c r="AI31" s="7"/>
      <c r="AJ31" s="7"/>
      <c r="AK31" s="7"/>
      <c r="AL31" s="7"/>
      <c r="AM31" s="7"/>
      <c r="AN31" s="7"/>
      <c r="AO31" s="7"/>
      <c r="AP31" s="7"/>
    </row>
    <row r="32" spans="1:42" s="2" customFormat="1" x14ac:dyDescent="0.25">
      <c r="A32" s="2" t="s">
        <v>79</v>
      </c>
      <c r="C32" s="44"/>
      <c r="U32" s="31"/>
      <c r="V32" s="31"/>
      <c r="W32" s="31"/>
      <c r="X32" s="31"/>
      <c r="Y32" s="31"/>
      <c r="Z32" s="31"/>
      <c r="AA32" s="31"/>
      <c r="AB32" s="31"/>
      <c r="AC32" s="31"/>
      <c r="AD32" s="31"/>
      <c r="AF32" s="7"/>
      <c r="AG32" s="7"/>
      <c r="AH32" s="7"/>
      <c r="AI32" s="7"/>
      <c r="AJ32" s="7"/>
      <c r="AK32" s="7"/>
      <c r="AL32" s="7"/>
      <c r="AM32" s="7"/>
      <c r="AN32" s="7"/>
      <c r="AO32" s="7"/>
      <c r="AP32" s="7"/>
    </row>
    <row r="33" spans="1:42" s="2" customFormat="1" x14ac:dyDescent="0.25">
      <c r="A33" s="2" t="s">
        <v>83</v>
      </c>
      <c r="C33" s="44"/>
      <c r="U33" s="31"/>
      <c r="V33" s="31"/>
      <c r="W33" s="31"/>
      <c r="X33" s="31"/>
      <c r="Y33" s="31"/>
      <c r="Z33" s="31"/>
      <c r="AA33" s="31"/>
      <c r="AB33" s="31"/>
      <c r="AC33" s="31"/>
      <c r="AD33" s="31"/>
      <c r="AF33" s="7"/>
      <c r="AG33" s="7"/>
      <c r="AH33" s="7"/>
      <c r="AI33" s="7"/>
      <c r="AJ33" s="7"/>
      <c r="AK33" s="7"/>
      <c r="AL33" s="7"/>
      <c r="AM33" s="7"/>
      <c r="AN33" s="7"/>
      <c r="AO33" s="7"/>
      <c r="AP33" s="7"/>
    </row>
    <row r="34" spans="1:42" s="2" customFormat="1" x14ac:dyDescent="0.25">
      <c r="A34" s="2" t="s">
        <v>84</v>
      </c>
      <c r="C34" s="44"/>
      <c r="D34" s="79" t="s">
        <v>131</v>
      </c>
      <c r="U34" s="31"/>
      <c r="V34" s="31"/>
      <c r="W34" s="31"/>
      <c r="X34" s="31"/>
      <c r="Y34" s="31"/>
      <c r="Z34" s="31"/>
      <c r="AA34" s="31"/>
      <c r="AB34" s="31"/>
      <c r="AC34" s="31"/>
      <c r="AD34" s="31"/>
      <c r="AF34" s="7"/>
      <c r="AG34" s="7"/>
      <c r="AH34" s="7"/>
      <c r="AI34" s="7"/>
      <c r="AJ34" s="7"/>
      <c r="AK34" s="7"/>
      <c r="AL34" s="7"/>
      <c r="AM34" s="7"/>
      <c r="AN34" s="7"/>
      <c r="AO34" s="7"/>
      <c r="AP34" s="7"/>
    </row>
    <row r="35" spans="1:42" s="2" customFormat="1" x14ac:dyDescent="0.25">
      <c r="A35" s="2" t="s">
        <v>78</v>
      </c>
      <c r="C35" s="44"/>
      <c r="D35" s="79" t="s">
        <v>130</v>
      </c>
      <c r="U35" s="31"/>
      <c r="V35" s="31"/>
      <c r="W35" s="31"/>
      <c r="X35" s="31"/>
      <c r="Y35" s="31"/>
      <c r="Z35" s="31"/>
      <c r="AA35" s="31"/>
      <c r="AB35" s="31"/>
      <c r="AC35" s="31"/>
      <c r="AD35" s="31"/>
      <c r="AF35" s="7"/>
      <c r="AG35" s="7"/>
      <c r="AH35" s="7"/>
      <c r="AI35" s="7"/>
      <c r="AJ35" s="7"/>
      <c r="AK35" s="7"/>
      <c r="AL35" s="7"/>
      <c r="AM35" s="7"/>
      <c r="AN35" s="7"/>
      <c r="AO35" s="7"/>
      <c r="AP35" s="7"/>
    </row>
    <row r="36" spans="1:42" x14ac:dyDescent="0.25">
      <c r="A36" s="2" t="s">
        <v>72</v>
      </c>
      <c r="D36" s="2"/>
    </row>
    <row r="37" spans="1:42" x14ac:dyDescent="0.25">
      <c r="A37" s="2" t="s">
        <v>69</v>
      </c>
      <c r="D37" s="79" t="s">
        <v>126</v>
      </c>
    </row>
    <row r="38" spans="1:42" x14ac:dyDescent="0.25">
      <c r="A38" s="2" t="s">
        <v>73</v>
      </c>
      <c r="D38" s="2"/>
    </row>
    <row r="39" spans="1:42" x14ac:dyDescent="0.25">
      <c r="A39" s="2" t="s">
        <v>74</v>
      </c>
      <c r="D39" s="79" t="s">
        <v>128</v>
      </c>
    </row>
    <row r="40" spans="1:42" x14ac:dyDescent="0.25">
      <c r="A40" s="2" t="s">
        <v>82</v>
      </c>
      <c r="D40" s="79" t="s">
        <v>129</v>
      </c>
    </row>
    <row r="41" spans="1:42" x14ac:dyDescent="0.25">
      <c r="A41" s="2" t="s">
        <v>76</v>
      </c>
      <c r="D41" s="79" t="s">
        <v>127</v>
      </c>
    </row>
    <row r="42" spans="1:42" x14ac:dyDescent="0.25">
      <c r="A42" s="2" t="s">
        <v>125</v>
      </c>
      <c r="D42" s="79" t="s">
        <v>132</v>
      </c>
    </row>
    <row r="44" spans="1:42" x14ac:dyDescent="0.25">
      <c r="A44" s="2" t="s">
        <v>55</v>
      </c>
    </row>
    <row r="45" spans="1:42" x14ac:dyDescent="0.25">
      <c r="A45" s="2" t="s">
        <v>56</v>
      </c>
    </row>
    <row r="46" spans="1:42" x14ac:dyDescent="0.25">
      <c r="A46" s="2" t="s">
        <v>60</v>
      </c>
    </row>
    <row r="47" spans="1:42" x14ac:dyDescent="0.25">
      <c r="A47" s="2" t="s">
        <v>59</v>
      </c>
    </row>
    <row r="48" spans="1:42" x14ac:dyDescent="0.25">
      <c r="A48" s="2" t="s">
        <v>58</v>
      </c>
    </row>
    <row r="49" spans="1:1" x14ac:dyDescent="0.25">
      <c r="A49" s="2" t="s">
        <v>57</v>
      </c>
    </row>
    <row r="50" spans="1:1" x14ac:dyDescent="0.25">
      <c r="A50" s="2" t="s">
        <v>87</v>
      </c>
    </row>
    <row r="51" spans="1:1" x14ac:dyDescent="0.25">
      <c r="A51" s="2" t="s">
        <v>61</v>
      </c>
    </row>
    <row r="52" spans="1:1" x14ac:dyDescent="0.25">
      <c r="A52" s="2" t="s">
        <v>88</v>
      </c>
    </row>
  </sheetData>
  <hyperlinks>
    <hyperlink ref="D37" r:id="rId1" xr:uid="{00000000-0004-0000-0600-000000000000}"/>
    <hyperlink ref="D41" r:id="rId2" xr:uid="{00000000-0004-0000-0600-000001000000}"/>
    <hyperlink ref="D39" r:id="rId3" xr:uid="{00000000-0004-0000-0600-000002000000}"/>
    <hyperlink ref="D40" r:id="rId4" xr:uid="{00000000-0004-0000-0600-000003000000}"/>
    <hyperlink ref="D35" r:id="rId5" xr:uid="{00000000-0004-0000-0600-000004000000}"/>
    <hyperlink ref="D34" r:id="rId6" xr:uid="{00000000-0004-0000-0600-000005000000}"/>
    <hyperlink ref="D42" r:id="rId7" xr:uid="{00000000-0004-0000-0600-000006000000}"/>
  </hyperlinks>
  <printOptions horizontalCentered="1" verticalCentered="1"/>
  <pageMargins left="0.39370078740157483" right="0.39370078740157483" top="0.39370078740157483" bottom="0.39370078740157483" header="0.39370078740157483" footer="0.39370078740157483"/>
  <pageSetup paperSize="9" scale="80" fitToHeight="0" orientation="landscape" horizontalDpi="4294967293" verticalDpi="0" r:id="rId8"/>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16"/>
  <sheetViews>
    <sheetView topLeftCell="B86" workbookViewId="0">
      <selection activeCell="B112" sqref="B112"/>
    </sheetView>
  </sheetViews>
  <sheetFormatPr defaultRowHeight="15" x14ac:dyDescent="0.25"/>
  <cols>
    <col min="1" max="1" width="5" style="2" hidden="1" customWidth="1"/>
    <col min="2" max="2" width="30.7109375" style="2" customWidth="1"/>
    <col min="3" max="3" width="10.85546875" style="2" customWidth="1"/>
    <col min="4" max="4" width="26.7109375" style="2" customWidth="1"/>
    <col min="5" max="5" width="8" style="2" customWidth="1"/>
    <col min="6" max="6" width="16.7109375" style="2" customWidth="1"/>
    <col min="7" max="7" width="12.7109375" style="2" customWidth="1"/>
    <col min="8" max="8" width="20.7109375" style="2" customWidth="1"/>
    <col min="9" max="10" width="4.7109375" style="7" customWidth="1"/>
    <col min="11" max="16384" width="9.140625" style="2"/>
  </cols>
  <sheetData>
    <row r="1" spans="1:10" s="6" customFormat="1" x14ac:dyDescent="0.25">
      <c r="A1" s="6" t="s">
        <v>39</v>
      </c>
      <c r="B1" s="6" t="s">
        <v>186</v>
      </c>
      <c r="C1" s="6" t="s">
        <v>45</v>
      </c>
      <c r="D1" s="6" t="s">
        <v>68</v>
      </c>
      <c r="E1" s="6" t="s">
        <v>421</v>
      </c>
      <c r="F1" s="6" t="s">
        <v>422</v>
      </c>
      <c r="G1" s="6" t="s">
        <v>423</v>
      </c>
      <c r="H1" s="6" t="s">
        <v>424</v>
      </c>
      <c r="I1" s="112" t="s">
        <v>556</v>
      </c>
      <c r="J1" s="112" t="s">
        <v>557</v>
      </c>
    </row>
    <row r="2" spans="1:10" x14ac:dyDescent="0.25">
      <c r="A2" s="2">
        <v>3</v>
      </c>
      <c r="B2" s="2" t="s">
        <v>429</v>
      </c>
      <c r="C2" s="2" t="s">
        <v>7</v>
      </c>
      <c r="D2" s="2" t="s">
        <v>433</v>
      </c>
      <c r="E2" s="2">
        <v>1</v>
      </c>
      <c r="F2" s="2" t="s">
        <v>558</v>
      </c>
      <c r="G2" s="2" t="s">
        <v>425</v>
      </c>
      <c r="H2" s="2" t="s">
        <v>426</v>
      </c>
      <c r="J2" s="7" t="s">
        <v>416</v>
      </c>
    </row>
    <row r="3" spans="1:10" x14ac:dyDescent="0.25">
      <c r="A3" s="2">
        <v>6</v>
      </c>
      <c r="B3" s="2" t="s">
        <v>432</v>
      </c>
      <c r="C3" s="2" t="s">
        <v>48</v>
      </c>
      <c r="D3" s="2" t="s">
        <v>433</v>
      </c>
      <c r="E3" s="2">
        <v>2</v>
      </c>
      <c r="F3" s="2" t="s">
        <v>558</v>
      </c>
      <c r="G3" s="2" t="s">
        <v>425</v>
      </c>
      <c r="H3" s="2" t="s">
        <v>426</v>
      </c>
      <c r="J3" s="7" t="s">
        <v>416</v>
      </c>
    </row>
    <row r="4" spans="1:10" x14ac:dyDescent="0.25">
      <c r="A4" s="2">
        <v>5</v>
      </c>
      <c r="B4" s="2" t="s">
        <v>431</v>
      </c>
      <c r="C4" s="2" t="s">
        <v>48</v>
      </c>
      <c r="D4" s="2" t="s">
        <v>433</v>
      </c>
      <c r="E4" s="2">
        <v>3</v>
      </c>
      <c r="F4" s="2" t="s">
        <v>558</v>
      </c>
      <c r="G4" s="2" t="s">
        <v>425</v>
      </c>
      <c r="H4" s="2" t="s">
        <v>426</v>
      </c>
      <c r="J4" s="7" t="s">
        <v>416</v>
      </c>
    </row>
    <row r="5" spans="1:10" x14ac:dyDescent="0.25">
      <c r="A5" s="2">
        <v>1</v>
      </c>
      <c r="B5" s="2" t="s">
        <v>427</v>
      </c>
      <c r="C5" s="2" t="s">
        <v>43</v>
      </c>
      <c r="D5" s="2" t="s">
        <v>433</v>
      </c>
      <c r="E5" s="2">
        <v>4</v>
      </c>
      <c r="F5" s="2" t="s">
        <v>558</v>
      </c>
      <c r="G5" s="2" t="s">
        <v>425</v>
      </c>
      <c r="H5" s="2" t="s">
        <v>426</v>
      </c>
      <c r="J5" s="7" t="s">
        <v>416</v>
      </c>
    </row>
    <row r="6" spans="1:10" x14ac:dyDescent="0.25">
      <c r="A6" s="2">
        <v>4</v>
      </c>
      <c r="B6" s="2" t="s">
        <v>430</v>
      </c>
      <c r="C6" s="2" t="s">
        <v>6</v>
      </c>
      <c r="D6" s="2" t="s">
        <v>433</v>
      </c>
      <c r="E6" s="2">
        <v>5</v>
      </c>
      <c r="F6" s="2" t="s">
        <v>558</v>
      </c>
      <c r="G6" s="2" t="s">
        <v>425</v>
      </c>
      <c r="H6" s="2" t="s">
        <v>426</v>
      </c>
      <c r="J6" s="7" t="s">
        <v>416</v>
      </c>
    </row>
    <row r="7" spans="1:10" x14ac:dyDescent="0.25">
      <c r="A7" s="2">
        <v>2</v>
      </c>
      <c r="B7" s="2" t="s">
        <v>428</v>
      </c>
      <c r="C7" s="2" t="s">
        <v>66</v>
      </c>
      <c r="D7" s="2" t="s">
        <v>433</v>
      </c>
      <c r="E7" s="2">
        <v>6</v>
      </c>
      <c r="F7" s="2" t="s">
        <v>558</v>
      </c>
      <c r="G7" s="2" t="s">
        <v>425</v>
      </c>
      <c r="H7" s="2" t="s">
        <v>426</v>
      </c>
      <c r="J7" s="7" t="s">
        <v>416</v>
      </c>
    </row>
    <row r="8" spans="1:10" s="101" customFormat="1" x14ac:dyDescent="0.25">
      <c r="A8" s="101">
        <v>2</v>
      </c>
      <c r="B8" s="101" t="s">
        <v>436</v>
      </c>
      <c r="C8" s="101" t="s">
        <v>64</v>
      </c>
      <c r="D8" s="101" t="s">
        <v>434</v>
      </c>
      <c r="E8" s="101">
        <v>1</v>
      </c>
      <c r="F8" s="101" t="s">
        <v>558</v>
      </c>
      <c r="G8" s="101" t="s">
        <v>425</v>
      </c>
      <c r="H8" s="101" t="s">
        <v>426</v>
      </c>
      <c r="I8" s="106"/>
      <c r="J8" s="106" t="s">
        <v>416</v>
      </c>
    </row>
    <row r="9" spans="1:10" s="101" customFormat="1" x14ac:dyDescent="0.25">
      <c r="A9" s="101">
        <v>5</v>
      </c>
      <c r="B9" s="101" t="s">
        <v>439</v>
      </c>
      <c r="C9" s="101" t="s">
        <v>43</v>
      </c>
      <c r="D9" s="101" t="s">
        <v>434</v>
      </c>
      <c r="E9" s="101">
        <v>2</v>
      </c>
      <c r="F9" s="101" t="s">
        <v>558</v>
      </c>
      <c r="G9" s="101" t="s">
        <v>425</v>
      </c>
      <c r="H9" s="101" t="s">
        <v>426</v>
      </c>
      <c r="I9" s="106"/>
      <c r="J9" s="106" t="s">
        <v>416</v>
      </c>
    </row>
    <row r="10" spans="1:10" s="101" customFormat="1" x14ac:dyDescent="0.25">
      <c r="A10" s="101">
        <v>11</v>
      </c>
      <c r="B10" s="101" t="s">
        <v>445</v>
      </c>
      <c r="C10" s="101" t="s">
        <v>4</v>
      </c>
      <c r="D10" s="101" t="s">
        <v>434</v>
      </c>
      <c r="E10" s="101">
        <v>3</v>
      </c>
      <c r="F10" s="101" t="s">
        <v>558</v>
      </c>
      <c r="G10" s="101" t="s">
        <v>425</v>
      </c>
      <c r="H10" s="101" t="s">
        <v>426</v>
      </c>
      <c r="I10" s="106"/>
      <c r="J10" s="106" t="s">
        <v>416</v>
      </c>
    </row>
    <row r="11" spans="1:10" s="101" customFormat="1" x14ac:dyDescent="0.25">
      <c r="A11" s="101">
        <v>14</v>
      </c>
      <c r="B11" s="101" t="s">
        <v>448</v>
      </c>
      <c r="C11" s="101" t="s">
        <v>7</v>
      </c>
      <c r="D11" s="101" t="s">
        <v>434</v>
      </c>
      <c r="E11" s="101">
        <v>4</v>
      </c>
      <c r="F11" s="101" t="s">
        <v>558</v>
      </c>
      <c r="G11" s="101" t="s">
        <v>425</v>
      </c>
      <c r="H11" s="101" t="s">
        <v>426</v>
      </c>
      <c r="I11" s="106"/>
      <c r="J11" s="106" t="s">
        <v>416</v>
      </c>
    </row>
    <row r="12" spans="1:10" s="101" customFormat="1" x14ac:dyDescent="0.25">
      <c r="A12" s="101">
        <v>9</v>
      </c>
      <c r="B12" s="101" t="s">
        <v>443</v>
      </c>
      <c r="C12" s="101" t="s">
        <v>3</v>
      </c>
      <c r="D12" s="101" t="s">
        <v>434</v>
      </c>
      <c r="E12" s="101">
        <v>5</v>
      </c>
      <c r="F12" s="101" t="s">
        <v>558</v>
      </c>
      <c r="G12" s="101" t="s">
        <v>425</v>
      </c>
      <c r="H12" s="101" t="s">
        <v>426</v>
      </c>
      <c r="I12" s="106"/>
      <c r="J12" s="106" t="s">
        <v>416</v>
      </c>
    </row>
    <row r="13" spans="1:10" s="101" customFormat="1" x14ac:dyDescent="0.25">
      <c r="A13" s="101">
        <v>15</v>
      </c>
      <c r="B13" s="101" t="s">
        <v>449</v>
      </c>
      <c r="C13" s="101" t="s">
        <v>6</v>
      </c>
      <c r="D13" s="101" t="s">
        <v>434</v>
      </c>
      <c r="E13" s="101">
        <v>6</v>
      </c>
      <c r="F13" s="101" t="s">
        <v>558</v>
      </c>
      <c r="G13" s="101" t="s">
        <v>425</v>
      </c>
      <c r="H13" s="101" t="s">
        <v>426</v>
      </c>
      <c r="I13" s="106"/>
      <c r="J13" s="106" t="s">
        <v>416</v>
      </c>
    </row>
    <row r="14" spans="1:10" s="101" customFormat="1" x14ac:dyDescent="0.25">
      <c r="A14" s="101">
        <v>12</v>
      </c>
      <c r="B14" s="101" t="s">
        <v>446</v>
      </c>
      <c r="C14" s="101" t="s">
        <v>4</v>
      </c>
      <c r="D14" s="101" t="s">
        <v>434</v>
      </c>
      <c r="E14" s="101">
        <v>7</v>
      </c>
      <c r="F14" s="101" t="s">
        <v>558</v>
      </c>
      <c r="G14" s="101" t="s">
        <v>425</v>
      </c>
      <c r="H14" s="101" t="s">
        <v>426</v>
      </c>
      <c r="I14" s="106"/>
      <c r="J14" s="106" t="s">
        <v>416</v>
      </c>
    </row>
    <row r="15" spans="1:10" s="101" customFormat="1" x14ac:dyDescent="0.25">
      <c r="A15" s="101">
        <v>4</v>
      </c>
      <c r="B15" s="101" t="s">
        <v>438</v>
      </c>
      <c r="C15" s="101" t="s">
        <v>43</v>
      </c>
      <c r="D15" s="101" t="s">
        <v>434</v>
      </c>
      <c r="E15" s="101">
        <v>8</v>
      </c>
      <c r="F15" s="101" t="s">
        <v>558</v>
      </c>
      <c r="G15" s="101" t="s">
        <v>425</v>
      </c>
      <c r="H15" s="101" t="s">
        <v>426</v>
      </c>
      <c r="I15" s="106"/>
      <c r="J15" s="106" t="s">
        <v>416</v>
      </c>
    </row>
    <row r="16" spans="1:10" s="101" customFormat="1" x14ac:dyDescent="0.25">
      <c r="A16" s="101">
        <v>1</v>
      </c>
      <c r="B16" s="101" t="s">
        <v>435</v>
      </c>
      <c r="C16" s="101" t="s">
        <v>64</v>
      </c>
      <c r="D16" s="101" t="s">
        <v>434</v>
      </c>
      <c r="E16" s="101">
        <v>9</v>
      </c>
      <c r="F16" s="101" t="s">
        <v>558</v>
      </c>
      <c r="G16" s="101" t="s">
        <v>425</v>
      </c>
      <c r="H16" s="101" t="s">
        <v>426</v>
      </c>
      <c r="I16" s="106"/>
      <c r="J16" s="106" t="s">
        <v>416</v>
      </c>
    </row>
    <row r="17" spans="1:10" s="101" customFormat="1" x14ac:dyDescent="0.25">
      <c r="A17" s="101">
        <v>7</v>
      </c>
      <c r="B17" s="101" t="s">
        <v>441</v>
      </c>
      <c r="C17" s="101" t="s">
        <v>43</v>
      </c>
      <c r="D17" s="101" t="s">
        <v>434</v>
      </c>
      <c r="E17" s="101">
        <v>10</v>
      </c>
      <c r="F17" s="101" t="s">
        <v>558</v>
      </c>
      <c r="G17" s="101" t="s">
        <v>425</v>
      </c>
      <c r="H17" s="101" t="s">
        <v>426</v>
      </c>
      <c r="I17" s="106"/>
      <c r="J17" s="106" t="s">
        <v>416</v>
      </c>
    </row>
    <row r="18" spans="1:10" s="101" customFormat="1" x14ac:dyDescent="0.25">
      <c r="A18" s="101">
        <v>21</v>
      </c>
      <c r="B18" s="101" t="s">
        <v>455</v>
      </c>
      <c r="C18" s="101" t="s">
        <v>8</v>
      </c>
      <c r="D18" s="101" t="s">
        <v>434</v>
      </c>
      <c r="E18" s="101">
        <v>11</v>
      </c>
      <c r="F18" s="101" t="s">
        <v>558</v>
      </c>
      <c r="G18" s="101" t="s">
        <v>425</v>
      </c>
      <c r="H18" s="101" t="s">
        <v>426</v>
      </c>
      <c r="I18" s="106"/>
      <c r="J18" s="106" t="s">
        <v>416</v>
      </c>
    </row>
    <row r="19" spans="1:10" s="101" customFormat="1" x14ac:dyDescent="0.25">
      <c r="A19" s="101">
        <v>20</v>
      </c>
      <c r="B19" s="101" t="s">
        <v>454</v>
      </c>
      <c r="C19" s="101" t="s">
        <v>2</v>
      </c>
      <c r="D19" s="101" t="s">
        <v>434</v>
      </c>
      <c r="E19" s="101">
        <v>12</v>
      </c>
      <c r="F19" s="101" t="s">
        <v>558</v>
      </c>
      <c r="G19" s="101" t="s">
        <v>425</v>
      </c>
      <c r="H19" s="101" t="s">
        <v>426</v>
      </c>
      <c r="I19" s="106"/>
      <c r="J19" s="106" t="s">
        <v>416</v>
      </c>
    </row>
    <row r="20" spans="1:10" s="101" customFormat="1" x14ac:dyDescent="0.25">
      <c r="A20" s="101">
        <v>17</v>
      </c>
      <c r="B20" s="101" t="s">
        <v>451</v>
      </c>
      <c r="C20" s="101" t="s">
        <v>2</v>
      </c>
      <c r="D20" s="101" t="s">
        <v>434</v>
      </c>
      <c r="E20" s="101">
        <v>13</v>
      </c>
      <c r="F20" s="101" t="s">
        <v>558</v>
      </c>
      <c r="G20" s="101" t="s">
        <v>425</v>
      </c>
      <c r="H20" s="101" t="s">
        <v>426</v>
      </c>
      <c r="I20" s="106"/>
      <c r="J20" s="106" t="s">
        <v>416</v>
      </c>
    </row>
    <row r="21" spans="1:10" s="101" customFormat="1" x14ac:dyDescent="0.25">
      <c r="A21" s="101">
        <v>16</v>
      </c>
      <c r="B21" s="101" t="s">
        <v>450</v>
      </c>
      <c r="C21" s="101" t="s">
        <v>48</v>
      </c>
      <c r="D21" s="101" t="s">
        <v>434</v>
      </c>
      <c r="E21" s="101">
        <v>14</v>
      </c>
      <c r="F21" s="101" t="s">
        <v>558</v>
      </c>
      <c r="G21" s="101" t="s">
        <v>425</v>
      </c>
      <c r="H21" s="101" t="s">
        <v>426</v>
      </c>
      <c r="I21" s="106"/>
      <c r="J21" s="106" t="s">
        <v>416</v>
      </c>
    </row>
    <row r="22" spans="1:10" s="101" customFormat="1" x14ac:dyDescent="0.25">
      <c r="A22" s="101">
        <v>10</v>
      </c>
      <c r="B22" s="101" t="s">
        <v>444</v>
      </c>
      <c r="C22" s="101" t="s">
        <v>66</v>
      </c>
      <c r="D22" s="101" t="s">
        <v>434</v>
      </c>
      <c r="E22" s="101">
        <v>15</v>
      </c>
      <c r="F22" s="101" t="s">
        <v>558</v>
      </c>
      <c r="G22" s="101" t="s">
        <v>425</v>
      </c>
      <c r="H22" s="101" t="s">
        <v>426</v>
      </c>
      <c r="I22" s="106"/>
      <c r="J22" s="106" t="s">
        <v>416</v>
      </c>
    </row>
    <row r="23" spans="1:10" s="101" customFormat="1" x14ac:dyDescent="0.25">
      <c r="A23" s="101">
        <v>8</v>
      </c>
      <c r="B23" s="101" t="s">
        <v>442</v>
      </c>
      <c r="C23" s="101" t="s">
        <v>3</v>
      </c>
      <c r="D23" s="101" t="s">
        <v>434</v>
      </c>
      <c r="E23" s="101">
        <v>16</v>
      </c>
      <c r="F23" s="101" t="s">
        <v>558</v>
      </c>
      <c r="G23" s="101" t="s">
        <v>425</v>
      </c>
      <c r="H23" s="101" t="s">
        <v>426</v>
      </c>
      <c r="I23" s="106"/>
      <c r="J23" s="106" t="s">
        <v>416</v>
      </c>
    </row>
    <row r="24" spans="1:10" s="101" customFormat="1" x14ac:dyDescent="0.25">
      <c r="A24" s="101">
        <v>19</v>
      </c>
      <c r="B24" s="101" t="s">
        <v>453</v>
      </c>
      <c r="C24" s="101" t="s">
        <v>2</v>
      </c>
      <c r="D24" s="101" t="s">
        <v>434</v>
      </c>
      <c r="E24" s="101">
        <v>17</v>
      </c>
      <c r="F24" s="101" t="s">
        <v>558</v>
      </c>
      <c r="G24" s="101" t="s">
        <v>425</v>
      </c>
      <c r="H24" s="101" t="s">
        <v>426</v>
      </c>
      <c r="I24" s="106"/>
      <c r="J24" s="106" t="s">
        <v>416</v>
      </c>
    </row>
    <row r="25" spans="1:10" s="101" customFormat="1" x14ac:dyDescent="0.25">
      <c r="A25" s="101">
        <v>3</v>
      </c>
      <c r="B25" s="101" t="s">
        <v>437</v>
      </c>
      <c r="C25" s="101" t="s">
        <v>64</v>
      </c>
      <c r="D25" s="101" t="s">
        <v>434</v>
      </c>
      <c r="E25" s="101">
        <v>18</v>
      </c>
      <c r="F25" s="101" t="s">
        <v>558</v>
      </c>
      <c r="G25" s="101" t="s">
        <v>425</v>
      </c>
      <c r="H25" s="101" t="s">
        <v>426</v>
      </c>
      <c r="I25" s="106"/>
      <c r="J25" s="106" t="s">
        <v>416</v>
      </c>
    </row>
    <row r="26" spans="1:10" s="101" customFormat="1" x14ac:dyDescent="0.25">
      <c r="A26" s="101">
        <v>13</v>
      </c>
      <c r="B26" s="101" t="s">
        <v>447</v>
      </c>
      <c r="C26" s="101" t="s">
        <v>4</v>
      </c>
      <c r="D26" s="101" t="s">
        <v>434</v>
      </c>
      <c r="E26" s="101">
        <v>19</v>
      </c>
      <c r="F26" s="101" t="s">
        <v>558</v>
      </c>
      <c r="G26" s="101" t="s">
        <v>425</v>
      </c>
      <c r="H26" s="101" t="s">
        <v>426</v>
      </c>
      <c r="I26" s="106"/>
      <c r="J26" s="106" t="s">
        <v>416</v>
      </c>
    </row>
    <row r="27" spans="1:10" s="101" customFormat="1" x14ac:dyDescent="0.25">
      <c r="A27" s="101">
        <v>18</v>
      </c>
      <c r="B27" s="101" t="s">
        <v>452</v>
      </c>
      <c r="C27" s="101" t="s">
        <v>2</v>
      </c>
      <c r="D27" s="101" t="s">
        <v>434</v>
      </c>
      <c r="E27" s="101">
        <v>20</v>
      </c>
      <c r="F27" s="101" t="s">
        <v>558</v>
      </c>
      <c r="G27" s="101" t="s">
        <v>425</v>
      </c>
      <c r="H27" s="101" t="s">
        <v>426</v>
      </c>
      <c r="I27" s="106"/>
      <c r="J27" s="106" t="s">
        <v>416</v>
      </c>
    </row>
    <row r="28" spans="1:10" s="101" customFormat="1" x14ac:dyDescent="0.25">
      <c r="A28" s="101">
        <v>6</v>
      </c>
      <c r="B28" s="101" t="s">
        <v>440</v>
      </c>
      <c r="C28" s="101" t="s">
        <v>43</v>
      </c>
      <c r="D28" s="101" t="s">
        <v>434</v>
      </c>
      <c r="E28" s="101">
        <v>21</v>
      </c>
      <c r="F28" s="101" t="s">
        <v>558</v>
      </c>
      <c r="G28" s="101" t="s">
        <v>425</v>
      </c>
      <c r="H28" s="101" t="s">
        <v>426</v>
      </c>
      <c r="I28" s="106"/>
      <c r="J28" s="106" t="s">
        <v>416</v>
      </c>
    </row>
    <row r="29" spans="1:10" x14ac:dyDescent="0.25">
      <c r="A29" s="2">
        <v>2</v>
      </c>
      <c r="B29" s="2" t="s">
        <v>457</v>
      </c>
      <c r="C29" s="2" t="s">
        <v>48</v>
      </c>
      <c r="D29" s="2" t="s">
        <v>460</v>
      </c>
      <c r="E29" s="2">
        <v>1</v>
      </c>
      <c r="F29" s="2" t="s">
        <v>558</v>
      </c>
      <c r="G29" s="2" t="s">
        <v>425</v>
      </c>
      <c r="H29" s="2" t="s">
        <v>426</v>
      </c>
      <c r="J29" s="7" t="s">
        <v>416</v>
      </c>
    </row>
    <row r="30" spans="1:10" x14ac:dyDescent="0.25">
      <c r="A30" s="2">
        <v>3</v>
      </c>
      <c r="B30" s="2" t="s">
        <v>458</v>
      </c>
      <c r="C30" s="2" t="s">
        <v>2</v>
      </c>
      <c r="D30" s="2" t="s">
        <v>460</v>
      </c>
      <c r="E30" s="2">
        <v>2</v>
      </c>
      <c r="F30" s="2" t="s">
        <v>558</v>
      </c>
      <c r="G30" s="2" t="s">
        <v>425</v>
      </c>
      <c r="H30" s="2" t="s">
        <v>426</v>
      </c>
      <c r="J30" s="7" t="s">
        <v>416</v>
      </c>
    </row>
    <row r="31" spans="1:10" x14ac:dyDescent="0.25">
      <c r="A31" s="2">
        <v>4</v>
      </c>
      <c r="B31" s="2" t="s">
        <v>459</v>
      </c>
      <c r="C31" s="2" t="s">
        <v>8</v>
      </c>
      <c r="D31" s="2" t="s">
        <v>460</v>
      </c>
      <c r="E31" s="2">
        <v>3</v>
      </c>
      <c r="F31" s="2" t="s">
        <v>558</v>
      </c>
      <c r="G31" s="2" t="s">
        <v>425</v>
      </c>
      <c r="H31" s="2" t="s">
        <v>426</v>
      </c>
      <c r="J31" s="7" t="s">
        <v>416</v>
      </c>
    </row>
    <row r="32" spans="1:10" x14ac:dyDescent="0.25">
      <c r="A32" s="2">
        <v>1</v>
      </c>
      <c r="B32" s="2" t="s">
        <v>456</v>
      </c>
      <c r="C32" s="2" t="s">
        <v>3</v>
      </c>
      <c r="D32" s="2" t="s">
        <v>460</v>
      </c>
      <c r="E32" s="2">
        <v>4</v>
      </c>
      <c r="F32" s="2" t="s">
        <v>558</v>
      </c>
      <c r="G32" s="2" t="s">
        <v>425</v>
      </c>
      <c r="H32" s="2" t="s">
        <v>426</v>
      </c>
      <c r="J32" s="7" t="s">
        <v>416</v>
      </c>
    </row>
    <row r="33" spans="1:10" s="100" customFormat="1" x14ac:dyDescent="0.25">
      <c r="A33" s="103">
        <v>15</v>
      </c>
      <c r="B33" s="103" t="s">
        <v>555</v>
      </c>
      <c r="C33" s="103" t="s">
        <v>4</v>
      </c>
      <c r="D33" s="103" t="s">
        <v>475</v>
      </c>
      <c r="E33" s="103">
        <v>1</v>
      </c>
      <c r="F33" s="103" t="s">
        <v>558</v>
      </c>
      <c r="G33" s="103" t="s">
        <v>425</v>
      </c>
      <c r="H33" s="103" t="s">
        <v>426</v>
      </c>
      <c r="I33" s="108"/>
      <c r="J33" s="108" t="s">
        <v>416</v>
      </c>
    </row>
    <row r="34" spans="1:10" s="100" customFormat="1" x14ac:dyDescent="0.25">
      <c r="A34" s="100">
        <v>8</v>
      </c>
      <c r="B34" s="100" t="s">
        <v>468</v>
      </c>
      <c r="C34" s="100" t="s">
        <v>48</v>
      </c>
      <c r="D34" s="100" t="s">
        <v>475</v>
      </c>
      <c r="E34" s="100">
        <v>2</v>
      </c>
      <c r="F34" s="100" t="s">
        <v>558</v>
      </c>
      <c r="G34" s="100" t="s">
        <v>425</v>
      </c>
      <c r="H34" s="100" t="s">
        <v>426</v>
      </c>
      <c r="I34" s="107"/>
      <c r="J34" s="107" t="s">
        <v>416</v>
      </c>
    </row>
    <row r="35" spans="1:10" s="100" customFormat="1" x14ac:dyDescent="0.25">
      <c r="A35" s="100">
        <v>12</v>
      </c>
      <c r="B35" s="100" t="s">
        <v>473</v>
      </c>
      <c r="C35" s="100" t="s">
        <v>8</v>
      </c>
      <c r="D35" s="100" t="s">
        <v>475</v>
      </c>
      <c r="E35" s="100">
        <v>3</v>
      </c>
      <c r="F35" s="100" t="s">
        <v>558</v>
      </c>
      <c r="G35" s="100" t="s">
        <v>425</v>
      </c>
      <c r="H35" s="100" t="s">
        <v>426</v>
      </c>
      <c r="I35" s="107"/>
      <c r="J35" s="107" t="s">
        <v>416</v>
      </c>
    </row>
    <row r="36" spans="1:10" s="100" customFormat="1" x14ac:dyDescent="0.25">
      <c r="A36" s="100">
        <v>1</v>
      </c>
      <c r="B36" s="100" t="s">
        <v>461</v>
      </c>
      <c r="C36" s="100" t="s">
        <v>64</v>
      </c>
      <c r="D36" s="100" t="s">
        <v>475</v>
      </c>
      <c r="E36" s="100">
        <v>4</v>
      </c>
      <c r="F36" s="100" t="s">
        <v>558</v>
      </c>
      <c r="G36" s="100" t="s">
        <v>425</v>
      </c>
      <c r="H36" s="100" t="s">
        <v>426</v>
      </c>
      <c r="I36" s="107"/>
      <c r="J36" s="107" t="s">
        <v>416</v>
      </c>
    </row>
    <row r="37" spans="1:10" s="100" customFormat="1" x14ac:dyDescent="0.25">
      <c r="A37" s="100">
        <v>13</v>
      </c>
      <c r="B37" s="100" t="s">
        <v>474</v>
      </c>
      <c r="C37" s="100" t="s">
        <v>8</v>
      </c>
      <c r="D37" s="100" t="s">
        <v>475</v>
      </c>
      <c r="E37" s="100">
        <v>5</v>
      </c>
      <c r="F37" s="100" t="s">
        <v>558</v>
      </c>
      <c r="G37" s="100" t="s">
        <v>425</v>
      </c>
      <c r="H37" s="100" t="s">
        <v>426</v>
      </c>
      <c r="I37" s="107"/>
      <c r="J37" s="107" t="s">
        <v>416</v>
      </c>
    </row>
    <row r="38" spans="1:10" s="100" customFormat="1" x14ac:dyDescent="0.25">
      <c r="A38" s="100">
        <v>5</v>
      </c>
      <c r="B38" s="100" t="s">
        <v>465</v>
      </c>
      <c r="C38" s="100" t="s">
        <v>3</v>
      </c>
      <c r="D38" s="100" t="s">
        <v>475</v>
      </c>
      <c r="E38" s="100">
        <v>6</v>
      </c>
      <c r="F38" s="100" t="s">
        <v>558</v>
      </c>
      <c r="G38" s="100" t="s">
        <v>425</v>
      </c>
      <c r="H38" s="100" t="s">
        <v>426</v>
      </c>
      <c r="I38" s="107"/>
      <c r="J38" s="107" t="s">
        <v>416</v>
      </c>
    </row>
    <row r="39" spans="1:10" s="100" customFormat="1" x14ac:dyDescent="0.25">
      <c r="A39" s="103">
        <v>14</v>
      </c>
      <c r="B39" s="103" t="s">
        <v>554</v>
      </c>
      <c r="C39" s="103" t="s">
        <v>4</v>
      </c>
      <c r="D39" s="103" t="s">
        <v>475</v>
      </c>
      <c r="E39" s="103">
        <v>7</v>
      </c>
      <c r="F39" s="103" t="s">
        <v>558</v>
      </c>
      <c r="G39" s="103" t="s">
        <v>425</v>
      </c>
      <c r="H39" s="103" t="s">
        <v>426</v>
      </c>
      <c r="I39" s="108"/>
      <c r="J39" s="108" t="s">
        <v>416</v>
      </c>
    </row>
    <row r="40" spans="1:10" s="100" customFormat="1" x14ac:dyDescent="0.25">
      <c r="A40" s="100">
        <v>3</v>
      </c>
      <c r="B40" s="100" t="s">
        <v>463</v>
      </c>
      <c r="C40" s="100" t="s">
        <v>43</v>
      </c>
      <c r="D40" s="100" t="s">
        <v>475</v>
      </c>
      <c r="E40" s="100">
        <v>8</v>
      </c>
      <c r="F40" s="100" t="s">
        <v>558</v>
      </c>
      <c r="G40" s="100" t="s">
        <v>425</v>
      </c>
      <c r="H40" s="100" t="s">
        <v>426</v>
      </c>
      <c r="I40" s="107"/>
      <c r="J40" s="107" t="s">
        <v>416</v>
      </c>
    </row>
    <row r="41" spans="1:10" s="100" customFormat="1" x14ac:dyDescent="0.25">
      <c r="A41" s="100">
        <v>7</v>
      </c>
      <c r="B41" s="100" t="s">
        <v>467</v>
      </c>
      <c r="C41" s="100" t="s">
        <v>6</v>
      </c>
      <c r="D41" s="100" t="s">
        <v>475</v>
      </c>
      <c r="E41" s="100">
        <v>9</v>
      </c>
      <c r="F41" s="100" t="s">
        <v>558</v>
      </c>
      <c r="G41" s="100" t="s">
        <v>425</v>
      </c>
      <c r="H41" s="100" t="s">
        <v>426</v>
      </c>
      <c r="I41" s="107"/>
      <c r="J41" s="107" t="s">
        <v>416</v>
      </c>
    </row>
    <row r="42" spans="1:10" s="100" customFormat="1" x14ac:dyDescent="0.25">
      <c r="A42" s="100">
        <v>2</v>
      </c>
      <c r="B42" s="100" t="s">
        <v>462</v>
      </c>
      <c r="C42" s="100" t="s">
        <v>64</v>
      </c>
      <c r="D42" s="100" t="s">
        <v>475</v>
      </c>
      <c r="E42" s="100">
        <v>10</v>
      </c>
      <c r="F42" s="100" t="s">
        <v>558</v>
      </c>
      <c r="G42" s="100" t="s">
        <v>425</v>
      </c>
      <c r="H42" s="100" t="s">
        <v>426</v>
      </c>
      <c r="I42" s="107"/>
      <c r="J42" s="107" t="s">
        <v>416</v>
      </c>
    </row>
    <row r="43" spans="1:10" s="100" customFormat="1" x14ac:dyDescent="0.25">
      <c r="A43" s="100">
        <v>11</v>
      </c>
      <c r="B43" s="100" t="s">
        <v>471</v>
      </c>
      <c r="C43" s="100" t="s">
        <v>2</v>
      </c>
      <c r="D43" s="100" t="s">
        <v>475</v>
      </c>
      <c r="E43" s="100">
        <v>11</v>
      </c>
      <c r="F43" s="100" t="s">
        <v>558</v>
      </c>
      <c r="G43" s="100" t="s">
        <v>425</v>
      </c>
      <c r="H43" s="100" t="s">
        <v>426</v>
      </c>
      <c r="I43" s="107"/>
      <c r="J43" s="107" t="s">
        <v>416</v>
      </c>
    </row>
    <row r="44" spans="1:10" s="100" customFormat="1" x14ac:dyDescent="0.25">
      <c r="A44" s="100">
        <v>6</v>
      </c>
      <c r="B44" s="100" t="s">
        <v>466</v>
      </c>
      <c r="C44" s="100" t="s">
        <v>6</v>
      </c>
      <c r="D44" s="100" t="s">
        <v>475</v>
      </c>
      <c r="E44" s="100">
        <v>12</v>
      </c>
      <c r="F44" s="100" t="s">
        <v>558</v>
      </c>
      <c r="G44" s="100" t="s">
        <v>425</v>
      </c>
      <c r="H44" s="100" t="s">
        <v>426</v>
      </c>
      <c r="I44" s="107"/>
      <c r="J44" s="107" t="s">
        <v>416</v>
      </c>
    </row>
    <row r="45" spans="1:10" s="100" customFormat="1" x14ac:dyDescent="0.25">
      <c r="A45" s="100">
        <v>10</v>
      </c>
      <c r="B45" s="100" t="s">
        <v>470</v>
      </c>
      <c r="C45" s="100" t="s">
        <v>48</v>
      </c>
      <c r="D45" s="100" t="s">
        <v>475</v>
      </c>
      <c r="E45" s="100">
        <v>13</v>
      </c>
      <c r="F45" s="100" t="s">
        <v>558</v>
      </c>
      <c r="G45" s="100" t="s">
        <v>425</v>
      </c>
      <c r="H45" s="100" t="s">
        <v>426</v>
      </c>
      <c r="I45" s="107"/>
      <c r="J45" s="107" t="s">
        <v>416</v>
      </c>
    </row>
    <row r="46" spans="1:10" s="103" customFormat="1" x14ac:dyDescent="0.25">
      <c r="A46" s="100">
        <v>4</v>
      </c>
      <c r="B46" s="100" t="s">
        <v>464</v>
      </c>
      <c r="C46" s="100" t="s">
        <v>18</v>
      </c>
      <c r="D46" s="100" t="s">
        <v>475</v>
      </c>
      <c r="E46" s="100">
        <v>14</v>
      </c>
      <c r="F46" s="100" t="s">
        <v>558</v>
      </c>
      <c r="G46" s="100" t="s">
        <v>425</v>
      </c>
      <c r="H46" s="100" t="s">
        <v>426</v>
      </c>
      <c r="I46" s="107"/>
      <c r="J46" s="107" t="s">
        <v>416</v>
      </c>
    </row>
    <row r="47" spans="1:10" s="103" customFormat="1" x14ac:dyDescent="0.25">
      <c r="A47" s="100">
        <v>9</v>
      </c>
      <c r="B47" s="100" t="s">
        <v>469</v>
      </c>
      <c r="C47" s="100" t="s">
        <v>48</v>
      </c>
      <c r="D47" s="100" t="s">
        <v>475</v>
      </c>
      <c r="E47" s="100">
        <v>15</v>
      </c>
      <c r="F47" s="100" t="s">
        <v>558</v>
      </c>
      <c r="G47" s="100" t="s">
        <v>425</v>
      </c>
      <c r="H47" s="100" t="s">
        <v>426</v>
      </c>
      <c r="I47" s="107"/>
      <c r="J47" s="107" t="s">
        <v>416</v>
      </c>
    </row>
    <row r="48" spans="1:10" x14ac:dyDescent="0.25">
      <c r="A48" s="2">
        <v>12</v>
      </c>
      <c r="B48" s="2" t="s">
        <v>489</v>
      </c>
      <c r="C48" s="2" t="s">
        <v>7</v>
      </c>
      <c r="D48" s="2" t="s">
        <v>476</v>
      </c>
      <c r="E48" s="2">
        <v>1</v>
      </c>
      <c r="F48" s="2" t="s">
        <v>558</v>
      </c>
      <c r="G48" s="2" t="s">
        <v>425</v>
      </c>
      <c r="H48" s="2" t="s">
        <v>426</v>
      </c>
      <c r="J48" s="7" t="s">
        <v>416</v>
      </c>
    </row>
    <row r="49" spans="1:10" x14ac:dyDescent="0.25">
      <c r="A49" s="2">
        <v>19</v>
      </c>
      <c r="B49" s="2" t="s">
        <v>496</v>
      </c>
      <c r="C49" s="2" t="s">
        <v>8</v>
      </c>
      <c r="D49" s="2" t="s">
        <v>476</v>
      </c>
      <c r="E49" s="2">
        <v>2</v>
      </c>
      <c r="F49" s="2" t="s">
        <v>558</v>
      </c>
      <c r="G49" s="2" t="s">
        <v>425</v>
      </c>
      <c r="H49" s="2" t="s">
        <v>426</v>
      </c>
      <c r="J49" s="7" t="s">
        <v>416</v>
      </c>
    </row>
    <row r="50" spans="1:10" x14ac:dyDescent="0.25">
      <c r="A50" s="2">
        <v>14</v>
      </c>
      <c r="B50" s="2" t="s">
        <v>491</v>
      </c>
      <c r="C50" s="2" t="s">
        <v>48</v>
      </c>
      <c r="D50" s="2" t="s">
        <v>476</v>
      </c>
      <c r="E50" s="2">
        <v>3</v>
      </c>
      <c r="F50" s="2" t="s">
        <v>558</v>
      </c>
      <c r="G50" s="2" t="s">
        <v>425</v>
      </c>
      <c r="H50" s="2" t="s">
        <v>426</v>
      </c>
      <c r="J50" s="7" t="s">
        <v>416</v>
      </c>
    </row>
    <row r="51" spans="1:10" x14ac:dyDescent="0.25">
      <c r="A51" s="2">
        <v>17</v>
      </c>
      <c r="B51" s="2" t="s">
        <v>494</v>
      </c>
      <c r="C51" s="2" t="s">
        <v>2</v>
      </c>
      <c r="D51" s="2" t="s">
        <v>476</v>
      </c>
      <c r="E51" s="2">
        <v>4</v>
      </c>
      <c r="F51" s="2" t="s">
        <v>558</v>
      </c>
      <c r="G51" s="2" t="s">
        <v>425</v>
      </c>
      <c r="H51" s="2" t="s">
        <v>426</v>
      </c>
      <c r="J51" s="7" t="s">
        <v>416</v>
      </c>
    </row>
    <row r="52" spans="1:10" x14ac:dyDescent="0.25">
      <c r="A52" s="2">
        <v>6</v>
      </c>
      <c r="B52" s="2" t="s">
        <v>483</v>
      </c>
      <c r="C52" s="2" t="s">
        <v>3</v>
      </c>
      <c r="D52" s="2" t="s">
        <v>476</v>
      </c>
      <c r="E52" s="2">
        <v>5</v>
      </c>
      <c r="F52" s="2" t="s">
        <v>558</v>
      </c>
      <c r="G52" s="2" t="s">
        <v>425</v>
      </c>
      <c r="H52" s="2" t="s">
        <v>426</v>
      </c>
      <c r="J52" s="7" t="s">
        <v>416</v>
      </c>
    </row>
    <row r="53" spans="1:10" x14ac:dyDescent="0.25">
      <c r="A53" s="2">
        <v>16</v>
      </c>
      <c r="B53" s="2" t="s">
        <v>493</v>
      </c>
      <c r="C53" s="2" t="s">
        <v>2</v>
      </c>
      <c r="D53" s="2" t="s">
        <v>476</v>
      </c>
      <c r="E53" s="2">
        <v>6</v>
      </c>
      <c r="F53" s="2" t="s">
        <v>558</v>
      </c>
      <c r="G53" s="2" t="s">
        <v>425</v>
      </c>
      <c r="H53" s="2" t="s">
        <v>426</v>
      </c>
      <c r="J53" s="7" t="s">
        <v>416</v>
      </c>
    </row>
    <row r="54" spans="1:10" x14ac:dyDescent="0.25">
      <c r="A54" s="2">
        <v>2</v>
      </c>
      <c r="B54" s="2" t="s">
        <v>478</v>
      </c>
      <c r="C54" s="2" t="s">
        <v>43</v>
      </c>
      <c r="D54" s="2" t="s">
        <v>476</v>
      </c>
      <c r="E54" s="2">
        <v>7</v>
      </c>
      <c r="F54" s="2" t="s">
        <v>558</v>
      </c>
      <c r="G54" s="2" t="s">
        <v>425</v>
      </c>
      <c r="H54" s="2" t="s">
        <v>426</v>
      </c>
      <c r="J54" s="7" t="s">
        <v>416</v>
      </c>
    </row>
    <row r="55" spans="1:10" x14ac:dyDescent="0.25">
      <c r="A55" s="2">
        <v>13</v>
      </c>
      <c r="B55" s="2" t="s">
        <v>490</v>
      </c>
      <c r="C55" s="2" t="s">
        <v>6</v>
      </c>
      <c r="D55" s="2" t="s">
        <v>476</v>
      </c>
      <c r="E55" s="2">
        <v>8</v>
      </c>
      <c r="F55" s="2" t="s">
        <v>558</v>
      </c>
      <c r="G55" s="2" t="s">
        <v>425</v>
      </c>
      <c r="H55" s="2" t="s">
        <v>426</v>
      </c>
      <c r="J55" s="7" t="s">
        <v>416</v>
      </c>
    </row>
    <row r="56" spans="1:10" x14ac:dyDescent="0.25">
      <c r="A56" s="2">
        <v>5</v>
      </c>
      <c r="B56" s="2" t="s">
        <v>482</v>
      </c>
      <c r="C56" s="2" t="s">
        <v>3</v>
      </c>
      <c r="D56" s="2" t="s">
        <v>476</v>
      </c>
      <c r="E56" s="2">
        <v>9</v>
      </c>
      <c r="F56" s="2" t="s">
        <v>558</v>
      </c>
      <c r="G56" s="2" t="s">
        <v>425</v>
      </c>
      <c r="H56" s="2" t="s">
        <v>426</v>
      </c>
      <c r="J56" s="7" t="s">
        <v>416</v>
      </c>
    </row>
    <row r="57" spans="1:10" x14ac:dyDescent="0.25">
      <c r="A57" s="2">
        <v>1</v>
      </c>
      <c r="B57" s="2" t="s">
        <v>477</v>
      </c>
      <c r="C57" s="2" t="s">
        <v>64</v>
      </c>
      <c r="D57" s="2" t="s">
        <v>476</v>
      </c>
      <c r="E57" s="2">
        <v>10</v>
      </c>
      <c r="F57" s="2" t="s">
        <v>558</v>
      </c>
      <c r="G57" s="2" t="s">
        <v>425</v>
      </c>
      <c r="H57" s="2" t="s">
        <v>426</v>
      </c>
      <c r="J57" s="7" t="s">
        <v>416</v>
      </c>
    </row>
    <row r="58" spans="1:10" x14ac:dyDescent="0.25">
      <c r="A58" s="2">
        <v>9</v>
      </c>
      <c r="B58" s="2" t="s">
        <v>486</v>
      </c>
      <c r="C58" s="2" t="s">
        <v>4</v>
      </c>
      <c r="D58" s="2" t="s">
        <v>476</v>
      </c>
      <c r="E58" s="2">
        <v>11</v>
      </c>
      <c r="F58" s="2" t="s">
        <v>558</v>
      </c>
      <c r="G58" s="2" t="s">
        <v>425</v>
      </c>
      <c r="H58" s="2" t="s">
        <v>426</v>
      </c>
      <c r="J58" s="7" t="s">
        <v>416</v>
      </c>
    </row>
    <row r="59" spans="1:10" x14ac:dyDescent="0.25">
      <c r="A59" s="2">
        <v>15</v>
      </c>
      <c r="B59" s="2" t="s">
        <v>492</v>
      </c>
      <c r="C59" s="2" t="s">
        <v>2</v>
      </c>
      <c r="D59" s="2" t="s">
        <v>476</v>
      </c>
      <c r="E59" s="2">
        <v>12</v>
      </c>
      <c r="F59" s="2" t="s">
        <v>558</v>
      </c>
      <c r="G59" s="2" t="s">
        <v>425</v>
      </c>
      <c r="H59" s="2" t="s">
        <v>426</v>
      </c>
      <c r="J59" s="7" t="s">
        <v>416</v>
      </c>
    </row>
    <row r="60" spans="1:10" x14ac:dyDescent="0.25">
      <c r="A60" s="2">
        <v>8</v>
      </c>
      <c r="B60" s="2" t="s">
        <v>485</v>
      </c>
      <c r="C60" s="2" t="s">
        <v>4</v>
      </c>
      <c r="D60" s="2" t="s">
        <v>476</v>
      </c>
      <c r="E60" s="2">
        <v>13</v>
      </c>
      <c r="F60" s="2" t="s">
        <v>558</v>
      </c>
      <c r="G60" s="2" t="s">
        <v>425</v>
      </c>
      <c r="H60" s="2" t="s">
        <v>426</v>
      </c>
      <c r="J60" s="7" t="s">
        <v>416</v>
      </c>
    </row>
    <row r="61" spans="1:10" x14ac:dyDescent="0.25">
      <c r="A61" s="2">
        <v>11</v>
      </c>
      <c r="B61" s="2" t="s">
        <v>488</v>
      </c>
      <c r="C61" s="2" t="s">
        <v>4</v>
      </c>
      <c r="D61" s="2" t="s">
        <v>476</v>
      </c>
      <c r="E61" s="2">
        <v>14</v>
      </c>
      <c r="F61" s="2" t="s">
        <v>558</v>
      </c>
      <c r="G61" s="2" t="s">
        <v>425</v>
      </c>
      <c r="H61" s="2" t="s">
        <v>426</v>
      </c>
      <c r="J61" s="7" t="s">
        <v>416</v>
      </c>
    </row>
    <row r="62" spans="1:10" x14ac:dyDescent="0.25">
      <c r="A62" s="2">
        <v>7</v>
      </c>
      <c r="B62" s="2" t="s">
        <v>484</v>
      </c>
      <c r="C62" s="2" t="s">
        <v>3</v>
      </c>
      <c r="D62" s="2" t="s">
        <v>476</v>
      </c>
      <c r="E62" s="2">
        <v>15</v>
      </c>
      <c r="F62" s="2" t="s">
        <v>558</v>
      </c>
      <c r="G62" s="2" t="s">
        <v>425</v>
      </c>
      <c r="H62" s="2" t="s">
        <v>426</v>
      </c>
      <c r="J62" s="7" t="s">
        <v>416</v>
      </c>
    </row>
    <row r="63" spans="1:10" x14ac:dyDescent="0.25">
      <c r="A63" s="2">
        <v>4</v>
      </c>
      <c r="B63" s="2" t="s">
        <v>480</v>
      </c>
      <c r="C63" s="2" t="s">
        <v>3</v>
      </c>
      <c r="D63" s="2" t="s">
        <v>476</v>
      </c>
      <c r="E63" s="2">
        <v>16</v>
      </c>
      <c r="F63" s="2" t="s">
        <v>558</v>
      </c>
      <c r="G63" s="2" t="s">
        <v>425</v>
      </c>
      <c r="H63" s="2" t="s">
        <v>426</v>
      </c>
      <c r="J63" s="7" t="s">
        <v>416</v>
      </c>
    </row>
    <row r="64" spans="1:10" x14ac:dyDescent="0.25">
      <c r="A64" s="102">
        <v>20</v>
      </c>
      <c r="B64" s="102" t="s">
        <v>472</v>
      </c>
      <c r="C64" s="102" t="s">
        <v>2</v>
      </c>
      <c r="D64" s="102" t="s">
        <v>476</v>
      </c>
      <c r="E64" s="102">
        <v>17</v>
      </c>
      <c r="F64" s="102" t="s">
        <v>558</v>
      </c>
      <c r="G64" s="102" t="s">
        <v>425</v>
      </c>
      <c r="H64" s="102" t="s">
        <v>426</v>
      </c>
      <c r="I64" s="110"/>
      <c r="J64" s="110" t="s">
        <v>416</v>
      </c>
    </row>
    <row r="65" spans="1:10" x14ac:dyDescent="0.25">
      <c r="A65" s="2">
        <v>10</v>
      </c>
      <c r="B65" s="2" t="s">
        <v>487</v>
      </c>
      <c r="C65" s="2" t="s">
        <v>4</v>
      </c>
      <c r="D65" s="2" t="s">
        <v>476</v>
      </c>
      <c r="E65" s="2">
        <v>18</v>
      </c>
      <c r="F65" s="2" t="s">
        <v>558</v>
      </c>
      <c r="G65" s="2" t="s">
        <v>425</v>
      </c>
      <c r="H65" s="2" t="s">
        <v>426</v>
      </c>
      <c r="J65" s="7" t="s">
        <v>416</v>
      </c>
    </row>
    <row r="66" spans="1:10" x14ac:dyDescent="0.25">
      <c r="A66" s="2">
        <v>18</v>
      </c>
      <c r="B66" s="2" t="s">
        <v>495</v>
      </c>
      <c r="C66" s="2" t="s">
        <v>2</v>
      </c>
      <c r="D66" s="2" t="s">
        <v>476</v>
      </c>
      <c r="E66" s="2">
        <v>19</v>
      </c>
      <c r="F66" s="2" t="s">
        <v>558</v>
      </c>
      <c r="G66" s="2" t="s">
        <v>425</v>
      </c>
      <c r="H66" s="2" t="s">
        <v>426</v>
      </c>
      <c r="J66" s="7" t="s">
        <v>416</v>
      </c>
    </row>
    <row r="67" spans="1:10" s="102" customFormat="1" x14ac:dyDescent="0.25">
      <c r="A67" s="2">
        <v>3</v>
      </c>
      <c r="B67" s="2" t="s">
        <v>479</v>
      </c>
      <c r="C67" s="2" t="s">
        <v>43</v>
      </c>
      <c r="D67" s="2" t="s">
        <v>476</v>
      </c>
      <c r="E67" s="2">
        <v>20</v>
      </c>
      <c r="F67" s="2" t="s">
        <v>558</v>
      </c>
      <c r="G67" s="2" t="s">
        <v>425</v>
      </c>
      <c r="H67" s="2" t="s">
        <v>426</v>
      </c>
      <c r="I67" s="7"/>
      <c r="J67" s="7" t="s">
        <v>416</v>
      </c>
    </row>
    <row r="68" spans="1:10" s="104" customFormat="1" x14ac:dyDescent="0.25">
      <c r="B68" s="104" t="s">
        <v>481</v>
      </c>
      <c r="C68" s="104" t="s">
        <v>3</v>
      </c>
      <c r="D68" s="104" t="s">
        <v>41</v>
      </c>
      <c r="F68" s="104" t="s">
        <v>558</v>
      </c>
      <c r="G68" s="104" t="s">
        <v>425</v>
      </c>
      <c r="H68" s="104" t="s">
        <v>426</v>
      </c>
      <c r="I68" s="109"/>
      <c r="J68" s="109" t="s">
        <v>416</v>
      </c>
    </row>
    <row r="69" spans="1:10" s="101" customFormat="1" x14ac:dyDescent="0.25">
      <c r="A69" s="101">
        <v>1</v>
      </c>
      <c r="B69" s="101" t="s">
        <v>497</v>
      </c>
      <c r="C69" s="101" t="s">
        <v>66</v>
      </c>
      <c r="D69" s="101" t="s">
        <v>499</v>
      </c>
      <c r="E69" s="101">
        <v>1</v>
      </c>
      <c r="F69" s="101" t="s">
        <v>558</v>
      </c>
      <c r="G69" s="101" t="s">
        <v>425</v>
      </c>
      <c r="H69" s="101" t="s">
        <v>426</v>
      </c>
      <c r="I69" s="106"/>
      <c r="J69" s="106" t="s">
        <v>416</v>
      </c>
    </row>
    <row r="70" spans="1:10" s="101" customFormat="1" x14ac:dyDescent="0.25">
      <c r="A70" s="101">
        <v>2</v>
      </c>
      <c r="B70" s="101" t="s">
        <v>498</v>
      </c>
      <c r="C70" s="101" t="s">
        <v>7</v>
      </c>
      <c r="D70" s="101" t="s">
        <v>499</v>
      </c>
      <c r="E70" s="101">
        <v>2</v>
      </c>
      <c r="F70" s="101" t="s">
        <v>558</v>
      </c>
      <c r="G70" s="101" t="s">
        <v>425</v>
      </c>
      <c r="H70" s="101" t="s">
        <v>426</v>
      </c>
      <c r="I70" s="106"/>
      <c r="J70" s="106" t="s">
        <v>416</v>
      </c>
    </row>
    <row r="71" spans="1:10" x14ac:dyDescent="0.25">
      <c r="A71" s="2">
        <v>2</v>
      </c>
      <c r="B71" s="2" t="s">
        <v>501</v>
      </c>
      <c r="C71" s="2" t="s">
        <v>4</v>
      </c>
      <c r="D71" s="2" t="s">
        <v>502</v>
      </c>
      <c r="E71" s="2">
        <v>1</v>
      </c>
      <c r="F71" s="2" t="s">
        <v>558</v>
      </c>
      <c r="G71" s="2" t="s">
        <v>425</v>
      </c>
      <c r="H71" s="2" t="s">
        <v>426</v>
      </c>
      <c r="J71" s="7" t="s">
        <v>416</v>
      </c>
    </row>
    <row r="72" spans="1:10" x14ac:dyDescent="0.25">
      <c r="A72" s="2">
        <v>1</v>
      </c>
      <c r="B72" s="2" t="s">
        <v>500</v>
      </c>
      <c r="C72" s="2" t="s">
        <v>43</v>
      </c>
      <c r="D72" s="2" t="s">
        <v>502</v>
      </c>
      <c r="E72" s="2">
        <v>2</v>
      </c>
      <c r="F72" s="2" t="s">
        <v>558</v>
      </c>
      <c r="G72" s="2" t="s">
        <v>425</v>
      </c>
      <c r="H72" s="2" t="s">
        <v>426</v>
      </c>
      <c r="J72" s="7" t="s">
        <v>416</v>
      </c>
    </row>
    <row r="73" spans="1:10" s="100" customFormat="1" x14ac:dyDescent="0.25">
      <c r="A73" s="100">
        <v>2</v>
      </c>
      <c r="B73" s="100" t="s">
        <v>504</v>
      </c>
      <c r="C73" s="100" t="s">
        <v>3</v>
      </c>
      <c r="D73" s="100" t="s">
        <v>510</v>
      </c>
      <c r="E73" s="100">
        <v>1</v>
      </c>
      <c r="F73" s="100" t="s">
        <v>558</v>
      </c>
      <c r="G73" s="100" t="s">
        <v>425</v>
      </c>
      <c r="H73" s="100" t="s">
        <v>426</v>
      </c>
      <c r="I73" s="107"/>
      <c r="J73" s="107" t="s">
        <v>416</v>
      </c>
    </row>
    <row r="74" spans="1:10" s="100" customFormat="1" x14ac:dyDescent="0.25">
      <c r="A74" s="100">
        <v>3</v>
      </c>
      <c r="B74" s="100" t="s">
        <v>505</v>
      </c>
      <c r="C74" s="100" t="s">
        <v>4</v>
      </c>
      <c r="D74" s="100" t="s">
        <v>510</v>
      </c>
      <c r="E74" s="100">
        <v>2</v>
      </c>
      <c r="F74" s="100" t="s">
        <v>558</v>
      </c>
      <c r="G74" s="100" t="s">
        <v>425</v>
      </c>
      <c r="H74" s="100" t="s">
        <v>426</v>
      </c>
      <c r="I74" s="107"/>
      <c r="J74" s="107" t="s">
        <v>416</v>
      </c>
    </row>
    <row r="75" spans="1:10" s="100" customFormat="1" x14ac:dyDescent="0.25">
      <c r="A75" s="100">
        <v>4</v>
      </c>
      <c r="B75" s="100" t="s">
        <v>506</v>
      </c>
      <c r="C75" s="100" t="s">
        <v>4</v>
      </c>
      <c r="D75" s="100" t="s">
        <v>510</v>
      </c>
      <c r="E75" s="100">
        <v>3</v>
      </c>
      <c r="F75" s="100" t="s">
        <v>558</v>
      </c>
      <c r="G75" s="100" t="s">
        <v>425</v>
      </c>
      <c r="H75" s="100" t="s">
        <v>426</v>
      </c>
      <c r="I75" s="107"/>
      <c r="J75" s="107" t="s">
        <v>416</v>
      </c>
    </row>
    <row r="76" spans="1:10" s="100" customFormat="1" x14ac:dyDescent="0.25">
      <c r="A76" s="100">
        <v>7</v>
      </c>
      <c r="B76" s="100" t="s">
        <v>509</v>
      </c>
      <c r="C76" s="100" t="s">
        <v>2</v>
      </c>
      <c r="D76" s="100" t="s">
        <v>510</v>
      </c>
      <c r="E76" s="100">
        <v>4</v>
      </c>
      <c r="F76" s="100" t="s">
        <v>558</v>
      </c>
      <c r="G76" s="100" t="s">
        <v>425</v>
      </c>
      <c r="H76" s="100" t="s">
        <v>426</v>
      </c>
      <c r="I76" s="107"/>
      <c r="J76" s="107" t="s">
        <v>416</v>
      </c>
    </row>
    <row r="77" spans="1:10" s="100" customFormat="1" x14ac:dyDescent="0.25">
      <c r="A77" s="100">
        <v>5</v>
      </c>
      <c r="B77" s="100" t="s">
        <v>507</v>
      </c>
      <c r="C77" s="100" t="s">
        <v>7</v>
      </c>
      <c r="D77" s="100" t="s">
        <v>510</v>
      </c>
      <c r="E77" s="100">
        <v>5</v>
      </c>
      <c r="F77" s="100" t="s">
        <v>558</v>
      </c>
      <c r="G77" s="100" t="s">
        <v>425</v>
      </c>
      <c r="H77" s="100" t="s">
        <v>426</v>
      </c>
      <c r="I77" s="107"/>
      <c r="J77" s="107" t="s">
        <v>416</v>
      </c>
    </row>
    <row r="78" spans="1:10" s="100" customFormat="1" x14ac:dyDescent="0.25">
      <c r="A78" s="100">
        <v>6</v>
      </c>
      <c r="B78" s="100" t="s">
        <v>508</v>
      </c>
      <c r="C78" s="100" t="s">
        <v>6</v>
      </c>
      <c r="D78" s="100" t="s">
        <v>510</v>
      </c>
      <c r="E78" s="100">
        <v>6</v>
      </c>
      <c r="F78" s="100" t="s">
        <v>558</v>
      </c>
      <c r="G78" s="100" t="s">
        <v>425</v>
      </c>
      <c r="H78" s="100" t="s">
        <v>426</v>
      </c>
      <c r="I78" s="107"/>
      <c r="J78" s="107" t="s">
        <v>416</v>
      </c>
    </row>
    <row r="79" spans="1:10" s="100" customFormat="1" x14ac:dyDescent="0.25">
      <c r="A79" s="100">
        <v>1</v>
      </c>
      <c r="B79" s="100" t="s">
        <v>503</v>
      </c>
      <c r="C79" s="100" t="s">
        <v>18</v>
      </c>
      <c r="D79" s="100" t="s">
        <v>510</v>
      </c>
      <c r="E79" s="100">
        <v>7</v>
      </c>
      <c r="F79" s="100" t="s">
        <v>558</v>
      </c>
      <c r="G79" s="100" t="s">
        <v>425</v>
      </c>
      <c r="H79" s="100" t="s">
        <v>426</v>
      </c>
      <c r="I79" s="107"/>
      <c r="J79" s="107" t="s">
        <v>416</v>
      </c>
    </row>
    <row r="80" spans="1:10" x14ac:dyDescent="0.25">
      <c r="A80" s="2">
        <v>3</v>
      </c>
      <c r="B80" s="2" t="s">
        <v>513</v>
      </c>
      <c r="C80" s="2" t="s">
        <v>43</v>
      </c>
      <c r="D80" s="2" t="s">
        <v>520</v>
      </c>
      <c r="E80" s="2">
        <v>1</v>
      </c>
      <c r="F80" s="2" t="s">
        <v>558</v>
      </c>
      <c r="G80" s="2" t="s">
        <v>425</v>
      </c>
      <c r="H80" s="2" t="s">
        <v>426</v>
      </c>
      <c r="I80" s="7" t="s">
        <v>416</v>
      </c>
      <c r="J80" s="7" t="s">
        <v>416</v>
      </c>
    </row>
    <row r="81" spans="1:10" x14ac:dyDescent="0.25">
      <c r="A81" s="2">
        <v>6</v>
      </c>
      <c r="B81" s="2" t="s">
        <v>516</v>
      </c>
      <c r="C81" s="2" t="s">
        <v>7</v>
      </c>
      <c r="D81" s="2" t="s">
        <v>520</v>
      </c>
      <c r="E81" s="2">
        <v>2</v>
      </c>
      <c r="F81" s="2" t="s">
        <v>558</v>
      </c>
      <c r="G81" s="2" t="s">
        <v>425</v>
      </c>
      <c r="H81" s="2" t="s">
        <v>426</v>
      </c>
      <c r="I81" s="7" t="s">
        <v>416</v>
      </c>
      <c r="J81" s="7" t="s">
        <v>416</v>
      </c>
    </row>
    <row r="82" spans="1:10" x14ac:dyDescent="0.25">
      <c r="A82" s="2">
        <v>2</v>
      </c>
      <c r="B82" s="2" t="s">
        <v>512</v>
      </c>
      <c r="C82" s="2" t="s">
        <v>43</v>
      </c>
      <c r="D82" s="2" t="s">
        <v>520</v>
      </c>
      <c r="E82" s="2">
        <v>3</v>
      </c>
      <c r="F82" s="2" t="s">
        <v>558</v>
      </c>
      <c r="G82" s="2" t="s">
        <v>425</v>
      </c>
      <c r="H82" s="2" t="s">
        <v>426</v>
      </c>
      <c r="I82" s="7" t="s">
        <v>416</v>
      </c>
      <c r="J82" s="7" t="s">
        <v>416</v>
      </c>
    </row>
    <row r="83" spans="1:10" x14ac:dyDescent="0.25">
      <c r="A83" s="2">
        <v>1</v>
      </c>
      <c r="B83" s="2" t="s">
        <v>511</v>
      </c>
      <c r="C83" s="2" t="s">
        <v>64</v>
      </c>
      <c r="D83" s="2" t="s">
        <v>520</v>
      </c>
      <c r="E83" s="2">
        <v>4</v>
      </c>
      <c r="F83" s="2" t="s">
        <v>558</v>
      </c>
      <c r="G83" s="2" t="s">
        <v>425</v>
      </c>
      <c r="H83" s="2" t="s">
        <v>426</v>
      </c>
      <c r="I83" s="7" t="s">
        <v>416</v>
      </c>
      <c r="J83" s="7" t="s">
        <v>416</v>
      </c>
    </row>
    <row r="84" spans="1:10" x14ac:dyDescent="0.25">
      <c r="A84" s="2">
        <v>5</v>
      </c>
      <c r="B84" s="2" t="s">
        <v>515</v>
      </c>
      <c r="C84" s="2" t="s">
        <v>4</v>
      </c>
      <c r="D84" s="2" t="s">
        <v>520</v>
      </c>
      <c r="E84" s="2">
        <v>5</v>
      </c>
      <c r="F84" s="2" t="s">
        <v>558</v>
      </c>
      <c r="G84" s="2" t="s">
        <v>425</v>
      </c>
      <c r="H84" s="2" t="s">
        <v>426</v>
      </c>
      <c r="I84" s="7" t="s">
        <v>416</v>
      </c>
      <c r="J84" s="7" t="s">
        <v>416</v>
      </c>
    </row>
    <row r="85" spans="1:10" x14ac:dyDescent="0.25">
      <c r="A85" s="2">
        <v>7</v>
      </c>
      <c r="B85" s="2" t="s">
        <v>517</v>
      </c>
      <c r="C85" s="2" t="s">
        <v>6</v>
      </c>
      <c r="D85" s="2" t="s">
        <v>520</v>
      </c>
      <c r="E85" s="2">
        <v>6</v>
      </c>
      <c r="F85" s="2" t="s">
        <v>558</v>
      </c>
      <c r="G85" s="2" t="s">
        <v>425</v>
      </c>
      <c r="H85" s="2" t="s">
        <v>426</v>
      </c>
      <c r="I85" s="7" t="s">
        <v>416</v>
      </c>
      <c r="J85" s="7" t="s">
        <v>416</v>
      </c>
    </row>
    <row r="86" spans="1:10" x14ac:dyDescent="0.25">
      <c r="A86" s="2">
        <v>9</v>
      </c>
      <c r="B86" s="2" t="s">
        <v>519</v>
      </c>
      <c r="C86" s="2" t="s">
        <v>6</v>
      </c>
      <c r="D86" s="2" t="s">
        <v>520</v>
      </c>
      <c r="E86" s="2">
        <v>7</v>
      </c>
      <c r="F86" s="2" t="s">
        <v>558</v>
      </c>
      <c r="G86" s="2" t="s">
        <v>425</v>
      </c>
      <c r="H86" s="2" t="s">
        <v>426</v>
      </c>
      <c r="I86" s="71" t="s">
        <v>416</v>
      </c>
      <c r="J86" s="71" t="s">
        <v>416</v>
      </c>
    </row>
    <row r="87" spans="1:10" x14ac:dyDescent="0.25">
      <c r="A87" s="2">
        <v>4</v>
      </c>
      <c r="B87" s="2" t="s">
        <v>514</v>
      </c>
      <c r="C87" s="2" t="s">
        <v>3</v>
      </c>
      <c r="D87" s="2" t="s">
        <v>520</v>
      </c>
      <c r="E87" s="2">
        <v>8</v>
      </c>
      <c r="F87" s="2" t="s">
        <v>558</v>
      </c>
      <c r="G87" s="2" t="s">
        <v>425</v>
      </c>
      <c r="H87" s="2" t="s">
        <v>426</v>
      </c>
      <c r="I87" s="7" t="s">
        <v>416</v>
      </c>
      <c r="J87" s="7" t="s">
        <v>416</v>
      </c>
    </row>
    <row r="88" spans="1:10" x14ac:dyDescent="0.25">
      <c r="A88" s="2">
        <v>8</v>
      </c>
      <c r="B88" s="2" t="s">
        <v>518</v>
      </c>
      <c r="C88" s="2" t="s">
        <v>6</v>
      </c>
      <c r="D88" s="2" t="s">
        <v>520</v>
      </c>
      <c r="E88" s="2">
        <v>9</v>
      </c>
      <c r="F88" s="2" t="s">
        <v>558</v>
      </c>
      <c r="G88" s="2" t="s">
        <v>425</v>
      </c>
      <c r="H88" s="2" t="s">
        <v>426</v>
      </c>
      <c r="I88" s="7" t="s">
        <v>416</v>
      </c>
      <c r="J88" s="7" t="s">
        <v>416</v>
      </c>
    </row>
    <row r="89" spans="1:10" x14ac:dyDescent="0.25">
      <c r="A89" s="2">
        <v>1</v>
      </c>
      <c r="B89" s="2" t="s">
        <v>528</v>
      </c>
      <c r="C89" s="2" t="s">
        <v>6</v>
      </c>
      <c r="D89" s="2" t="s">
        <v>527</v>
      </c>
      <c r="E89" s="2">
        <v>1</v>
      </c>
      <c r="F89" s="2" t="s">
        <v>558</v>
      </c>
      <c r="G89" s="2" t="s">
        <v>425</v>
      </c>
      <c r="H89" s="2" t="s">
        <v>426</v>
      </c>
      <c r="I89" s="7" t="s">
        <v>416</v>
      </c>
      <c r="J89" s="7" t="s">
        <v>416</v>
      </c>
    </row>
    <row r="90" spans="1:10" s="101" customFormat="1" x14ac:dyDescent="0.25">
      <c r="A90" s="101">
        <v>5</v>
      </c>
      <c r="B90" s="101" t="s">
        <v>525</v>
      </c>
      <c r="C90" s="101" t="s">
        <v>8</v>
      </c>
      <c r="D90" s="101" t="s">
        <v>526</v>
      </c>
      <c r="E90" s="101">
        <v>1</v>
      </c>
      <c r="F90" s="101" t="s">
        <v>558</v>
      </c>
      <c r="G90" s="101" t="s">
        <v>425</v>
      </c>
      <c r="H90" s="101" t="s">
        <v>426</v>
      </c>
      <c r="I90" s="106" t="s">
        <v>416</v>
      </c>
      <c r="J90" s="106" t="s">
        <v>416</v>
      </c>
    </row>
    <row r="91" spans="1:10" s="101" customFormat="1" x14ac:dyDescent="0.25">
      <c r="A91" s="101">
        <v>4</v>
      </c>
      <c r="B91" s="101" t="s">
        <v>524</v>
      </c>
      <c r="C91" s="101" t="s">
        <v>6</v>
      </c>
      <c r="D91" s="101" t="s">
        <v>526</v>
      </c>
      <c r="E91" s="101">
        <v>2</v>
      </c>
      <c r="F91" s="101" t="s">
        <v>558</v>
      </c>
      <c r="G91" s="101" t="s">
        <v>425</v>
      </c>
      <c r="H91" s="101" t="s">
        <v>426</v>
      </c>
      <c r="I91" s="106" t="s">
        <v>416</v>
      </c>
      <c r="J91" s="106" t="s">
        <v>416</v>
      </c>
    </row>
    <row r="92" spans="1:10" s="101" customFormat="1" x14ac:dyDescent="0.25">
      <c r="A92" s="101">
        <v>3</v>
      </c>
      <c r="B92" s="101" t="s">
        <v>523</v>
      </c>
      <c r="C92" s="101" t="s">
        <v>4</v>
      </c>
      <c r="D92" s="101" t="s">
        <v>526</v>
      </c>
      <c r="E92" s="101">
        <v>3</v>
      </c>
      <c r="F92" s="101" t="s">
        <v>558</v>
      </c>
      <c r="G92" s="101" t="s">
        <v>425</v>
      </c>
      <c r="H92" s="101" t="s">
        <v>426</v>
      </c>
      <c r="I92" s="106" t="s">
        <v>416</v>
      </c>
      <c r="J92" s="106" t="s">
        <v>416</v>
      </c>
    </row>
    <row r="93" spans="1:10" s="101" customFormat="1" x14ac:dyDescent="0.25">
      <c r="A93" s="101">
        <v>1</v>
      </c>
      <c r="B93" s="101" t="s">
        <v>521</v>
      </c>
      <c r="C93" s="101" t="s">
        <v>3</v>
      </c>
      <c r="D93" s="101" t="s">
        <v>526</v>
      </c>
      <c r="E93" s="101">
        <v>4</v>
      </c>
      <c r="F93" s="101" t="s">
        <v>558</v>
      </c>
      <c r="G93" s="101" t="s">
        <v>425</v>
      </c>
      <c r="H93" s="101" t="s">
        <v>426</v>
      </c>
      <c r="I93" s="106" t="s">
        <v>416</v>
      </c>
      <c r="J93" s="106" t="s">
        <v>416</v>
      </c>
    </row>
    <row r="94" spans="1:10" s="101" customFormat="1" x14ac:dyDescent="0.25">
      <c r="A94" s="101">
        <v>2</v>
      </c>
      <c r="B94" s="101" t="s">
        <v>522</v>
      </c>
      <c r="C94" s="101" t="s">
        <v>66</v>
      </c>
      <c r="D94" s="101" t="s">
        <v>526</v>
      </c>
      <c r="E94" s="101">
        <v>5</v>
      </c>
      <c r="F94" s="101" t="s">
        <v>558</v>
      </c>
      <c r="G94" s="101" t="s">
        <v>425</v>
      </c>
      <c r="H94" s="101" t="s">
        <v>426</v>
      </c>
      <c r="I94" s="106" t="s">
        <v>416</v>
      </c>
      <c r="J94" s="106" t="s">
        <v>416</v>
      </c>
    </row>
    <row r="95" spans="1:10" s="105" customFormat="1" x14ac:dyDescent="0.25">
      <c r="A95" s="105">
        <v>6</v>
      </c>
      <c r="B95" s="105" t="s">
        <v>536</v>
      </c>
      <c r="C95" s="105" t="s">
        <v>2</v>
      </c>
      <c r="D95" s="105" t="s">
        <v>526</v>
      </c>
      <c r="E95" s="105">
        <v>6</v>
      </c>
      <c r="F95" s="105" t="s">
        <v>558</v>
      </c>
      <c r="G95" s="105" t="s">
        <v>425</v>
      </c>
      <c r="H95" s="105" t="s">
        <v>426</v>
      </c>
      <c r="I95" s="111" t="s">
        <v>416</v>
      </c>
      <c r="J95" s="111" t="s">
        <v>416</v>
      </c>
    </row>
    <row r="96" spans="1:10" x14ac:dyDescent="0.25">
      <c r="A96" s="2">
        <v>4</v>
      </c>
      <c r="B96" s="2" t="s">
        <v>532</v>
      </c>
      <c r="C96" s="2" t="s">
        <v>6</v>
      </c>
      <c r="D96" s="2" t="s">
        <v>537</v>
      </c>
      <c r="E96" s="2">
        <v>1</v>
      </c>
      <c r="F96" s="2" t="s">
        <v>558</v>
      </c>
      <c r="G96" s="2" t="s">
        <v>425</v>
      </c>
      <c r="H96" s="2" t="s">
        <v>426</v>
      </c>
      <c r="I96" s="7" t="s">
        <v>416</v>
      </c>
      <c r="J96" s="7" t="s">
        <v>416</v>
      </c>
    </row>
    <row r="97" spans="1:10" x14ac:dyDescent="0.25">
      <c r="A97" s="2">
        <v>1</v>
      </c>
      <c r="B97" s="2" t="s">
        <v>529</v>
      </c>
      <c r="C97" s="2" t="s">
        <v>4</v>
      </c>
      <c r="D97" s="2" t="s">
        <v>537</v>
      </c>
      <c r="E97" s="2">
        <v>2</v>
      </c>
      <c r="F97" s="2" t="s">
        <v>558</v>
      </c>
      <c r="G97" s="2" t="s">
        <v>425</v>
      </c>
      <c r="H97" s="2" t="s">
        <v>426</v>
      </c>
      <c r="I97" s="7" t="s">
        <v>416</v>
      </c>
      <c r="J97" s="7" t="s">
        <v>416</v>
      </c>
    </row>
    <row r="98" spans="1:10" x14ac:dyDescent="0.25">
      <c r="A98" s="2">
        <v>3</v>
      </c>
      <c r="B98" s="2" t="s">
        <v>531</v>
      </c>
      <c r="C98" s="2" t="s">
        <v>4</v>
      </c>
      <c r="D98" s="2" t="s">
        <v>537</v>
      </c>
      <c r="E98" s="2">
        <v>3</v>
      </c>
      <c r="F98" s="2" t="s">
        <v>558</v>
      </c>
      <c r="G98" s="2" t="s">
        <v>425</v>
      </c>
      <c r="H98" s="2" t="s">
        <v>426</v>
      </c>
      <c r="I98" s="7" t="s">
        <v>416</v>
      </c>
      <c r="J98" s="7" t="s">
        <v>416</v>
      </c>
    </row>
    <row r="99" spans="1:10" x14ac:dyDescent="0.25">
      <c r="A99" s="2">
        <v>5</v>
      </c>
      <c r="B99" s="2" t="s">
        <v>533</v>
      </c>
      <c r="C99" s="2" t="s">
        <v>6</v>
      </c>
      <c r="D99" s="2" t="s">
        <v>537</v>
      </c>
      <c r="E99" s="2">
        <v>4</v>
      </c>
      <c r="F99" s="2" t="s">
        <v>558</v>
      </c>
      <c r="G99" s="2" t="s">
        <v>425</v>
      </c>
      <c r="H99" s="2" t="s">
        <v>426</v>
      </c>
      <c r="I99" s="7" t="s">
        <v>416</v>
      </c>
      <c r="J99" s="7" t="s">
        <v>416</v>
      </c>
    </row>
    <row r="100" spans="1:10" x14ac:dyDescent="0.25">
      <c r="A100" s="2">
        <v>2</v>
      </c>
      <c r="B100" s="2" t="s">
        <v>530</v>
      </c>
      <c r="C100" s="2" t="s">
        <v>4</v>
      </c>
      <c r="D100" s="2" t="s">
        <v>537</v>
      </c>
      <c r="E100" s="2">
        <v>5</v>
      </c>
      <c r="F100" s="2" t="s">
        <v>558</v>
      </c>
      <c r="G100" s="2" t="s">
        <v>425</v>
      </c>
      <c r="H100" s="2" t="s">
        <v>426</v>
      </c>
      <c r="I100" s="7" t="s">
        <v>416</v>
      </c>
      <c r="J100" s="7" t="s">
        <v>416</v>
      </c>
    </row>
    <row r="101" spans="1:10" x14ac:dyDescent="0.25">
      <c r="A101" s="2">
        <v>7</v>
      </c>
      <c r="B101" s="2" t="s">
        <v>535</v>
      </c>
      <c r="C101" s="2" t="s">
        <v>2</v>
      </c>
      <c r="D101" s="2" t="s">
        <v>537</v>
      </c>
      <c r="E101" s="2">
        <v>6</v>
      </c>
      <c r="F101" s="2" t="s">
        <v>558</v>
      </c>
      <c r="G101" s="2" t="s">
        <v>425</v>
      </c>
      <c r="H101" s="2" t="s">
        <v>426</v>
      </c>
      <c r="I101" s="7" t="s">
        <v>416</v>
      </c>
      <c r="J101" s="7" t="s">
        <v>416</v>
      </c>
    </row>
    <row r="102" spans="1:10" x14ac:dyDescent="0.25">
      <c r="A102" s="2">
        <v>6</v>
      </c>
      <c r="B102" s="2" t="s">
        <v>534</v>
      </c>
      <c r="C102" s="2" t="s">
        <v>6</v>
      </c>
      <c r="D102" s="2" t="s">
        <v>537</v>
      </c>
      <c r="E102" s="2">
        <v>7</v>
      </c>
      <c r="F102" s="2" t="s">
        <v>558</v>
      </c>
      <c r="G102" s="2" t="s">
        <v>425</v>
      </c>
      <c r="H102" s="2" t="s">
        <v>426</v>
      </c>
      <c r="I102" s="7" t="s">
        <v>416</v>
      </c>
      <c r="J102" s="7" t="s">
        <v>416</v>
      </c>
    </row>
    <row r="103" spans="1:10" s="100" customFormat="1" x14ac:dyDescent="0.25">
      <c r="A103" s="100">
        <v>6</v>
      </c>
      <c r="B103" s="100" t="s">
        <v>543</v>
      </c>
      <c r="C103" s="100" t="s">
        <v>6</v>
      </c>
      <c r="D103" s="100" t="s">
        <v>550</v>
      </c>
      <c r="E103" s="100">
        <v>1</v>
      </c>
      <c r="F103" s="100" t="s">
        <v>558</v>
      </c>
      <c r="G103" s="100" t="s">
        <v>425</v>
      </c>
      <c r="H103" s="100" t="s">
        <v>426</v>
      </c>
      <c r="I103" s="107" t="s">
        <v>416</v>
      </c>
      <c r="J103" s="107" t="s">
        <v>416</v>
      </c>
    </row>
    <row r="104" spans="1:10" s="100" customFormat="1" x14ac:dyDescent="0.25">
      <c r="A104" s="100">
        <v>4</v>
      </c>
      <c r="B104" s="100" t="s">
        <v>541</v>
      </c>
      <c r="C104" s="100" t="s">
        <v>6</v>
      </c>
      <c r="D104" s="100" t="s">
        <v>550</v>
      </c>
      <c r="E104" s="100">
        <v>2</v>
      </c>
      <c r="F104" s="100" t="s">
        <v>558</v>
      </c>
      <c r="G104" s="100" t="s">
        <v>425</v>
      </c>
      <c r="H104" s="100" t="s">
        <v>426</v>
      </c>
      <c r="I104" s="107" t="s">
        <v>416</v>
      </c>
      <c r="J104" s="107" t="s">
        <v>416</v>
      </c>
    </row>
    <row r="105" spans="1:10" s="100" customFormat="1" x14ac:dyDescent="0.25">
      <c r="A105" s="100">
        <v>5</v>
      </c>
      <c r="B105" s="100" t="s">
        <v>542</v>
      </c>
      <c r="C105" s="100" t="s">
        <v>6</v>
      </c>
      <c r="D105" s="100" t="s">
        <v>550</v>
      </c>
      <c r="E105" s="100">
        <v>3</v>
      </c>
      <c r="F105" s="100" t="s">
        <v>558</v>
      </c>
      <c r="G105" s="100" t="s">
        <v>425</v>
      </c>
      <c r="H105" s="100" t="s">
        <v>426</v>
      </c>
      <c r="I105" s="107" t="s">
        <v>416</v>
      </c>
      <c r="J105" s="107" t="s">
        <v>416</v>
      </c>
    </row>
    <row r="106" spans="1:10" s="100" customFormat="1" x14ac:dyDescent="0.25">
      <c r="A106" s="100">
        <v>3</v>
      </c>
      <c r="B106" s="100" t="s">
        <v>540</v>
      </c>
      <c r="C106" s="100" t="s">
        <v>4</v>
      </c>
      <c r="D106" s="100" t="s">
        <v>550</v>
      </c>
      <c r="E106" s="100">
        <v>4</v>
      </c>
      <c r="F106" s="100" t="s">
        <v>558</v>
      </c>
      <c r="G106" s="100" t="s">
        <v>425</v>
      </c>
      <c r="H106" s="100" t="s">
        <v>426</v>
      </c>
      <c r="I106" s="107" t="s">
        <v>416</v>
      </c>
      <c r="J106" s="107" t="s">
        <v>416</v>
      </c>
    </row>
    <row r="107" spans="1:10" s="100" customFormat="1" x14ac:dyDescent="0.25">
      <c r="A107" s="100">
        <v>7</v>
      </c>
      <c r="B107" s="100" t="s">
        <v>544</v>
      </c>
      <c r="C107" s="100" t="s">
        <v>2</v>
      </c>
      <c r="D107" s="100" t="s">
        <v>550</v>
      </c>
      <c r="E107" s="100">
        <v>5</v>
      </c>
      <c r="F107" s="100" t="s">
        <v>558</v>
      </c>
      <c r="G107" s="100" t="s">
        <v>425</v>
      </c>
      <c r="H107" s="100" t="s">
        <v>426</v>
      </c>
      <c r="I107" s="107" t="s">
        <v>416</v>
      </c>
      <c r="J107" s="107" t="s">
        <v>416</v>
      </c>
    </row>
    <row r="108" spans="1:10" s="100" customFormat="1" x14ac:dyDescent="0.25">
      <c r="A108" s="100">
        <v>1</v>
      </c>
      <c r="B108" s="100" t="s">
        <v>538</v>
      </c>
      <c r="C108" s="100" t="s">
        <v>64</v>
      </c>
      <c r="D108" s="100" t="s">
        <v>550</v>
      </c>
      <c r="E108" s="100">
        <v>6</v>
      </c>
      <c r="F108" s="100" t="s">
        <v>558</v>
      </c>
      <c r="G108" s="100" t="s">
        <v>425</v>
      </c>
      <c r="H108" s="100" t="s">
        <v>426</v>
      </c>
      <c r="I108" s="107" t="s">
        <v>416</v>
      </c>
      <c r="J108" s="107" t="s">
        <v>416</v>
      </c>
    </row>
    <row r="109" spans="1:10" s="100" customFormat="1" x14ac:dyDescent="0.25">
      <c r="A109" s="100">
        <v>11</v>
      </c>
      <c r="B109" s="100" t="s">
        <v>548</v>
      </c>
      <c r="C109" s="100" t="s">
        <v>8</v>
      </c>
      <c r="D109" s="100" t="s">
        <v>550</v>
      </c>
      <c r="E109" s="100">
        <v>7</v>
      </c>
      <c r="F109" s="100" t="s">
        <v>558</v>
      </c>
      <c r="G109" s="100" t="s">
        <v>425</v>
      </c>
      <c r="H109" s="100" t="s">
        <v>426</v>
      </c>
      <c r="I109" s="107" t="s">
        <v>416</v>
      </c>
      <c r="J109" s="107" t="s">
        <v>416</v>
      </c>
    </row>
    <row r="110" spans="1:10" s="100" customFormat="1" x14ac:dyDescent="0.25">
      <c r="A110" s="100">
        <v>12</v>
      </c>
      <c r="B110" s="100" t="s">
        <v>549</v>
      </c>
      <c r="C110" s="100" t="s">
        <v>8</v>
      </c>
      <c r="D110" s="100" t="s">
        <v>550</v>
      </c>
      <c r="E110" s="100">
        <v>8</v>
      </c>
      <c r="F110" s="100" t="s">
        <v>558</v>
      </c>
      <c r="G110" s="100" t="s">
        <v>425</v>
      </c>
      <c r="H110" s="100" t="s">
        <v>426</v>
      </c>
      <c r="I110" s="107" t="s">
        <v>416</v>
      </c>
      <c r="J110" s="107" t="s">
        <v>416</v>
      </c>
    </row>
    <row r="111" spans="1:10" s="100" customFormat="1" x14ac:dyDescent="0.25">
      <c r="A111" s="100">
        <v>2</v>
      </c>
      <c r="B111" s="100" t="s">
        <v>539</v>
      </c>
      <c r="C111" s="100" t="s">
        <v>3</v>
      </c>
      <c r="D111" s="100" t="s">
        <v>550</v>
      </c>
      <c r="E111" s="100">
        <v>9</v>
      </c>
      <c r="F111" s="100" t="s">
        <v>558</v>
      </c>
      <c r="G111" s="100" t="s">
        <v>425</v>
      </c>
      <c r="H111" s="100" t="s">
        <v>426</v>
      </c>
      <c r="I111" s="107" t="s">
        <v>416</v>
      </c>
      <c r="J111" s="107" t="s">
        <v>416</v>
      </c>
    </row>
    <row r="112" spans="1:10" s="100" customFormat="1" x14ac:dyDescent="0.25">
      <c r="A112" s="100">
        <v>8</v>
      </c>
      <c r="B112" s="100" t="s">
        <v>545</v>
      </c>
      <c r="C112" s="100" t="s">
        <v>2</v>
      </c>
      <c r="D112" s="100" t="s">
        <v>550</v>
      </c>
      <c r="E112" s="100">
        <v>10</v>
      </c>
      <c r="F112" s="100" t="s">
        <v>558</v>
      </c>
      <c r="G112" s="100" t="s">
        <v>425</v>
      </c>
      <c r="H112" s="100" t="s">
        <v>426</v>
      </c>
      <c r="I112" s="107" t="s">
        <v>416</v>
      </c>
      <c r="J112" s="107" t="s">
        <v>416</v>
      </c>
    </row>
    <row r="113" spans="1:10" s="100" customFormat="1" x14ac:dyDescent="0.25">
      <c r="A113" s="100">
        <v>9</v>
      </c>
      <c r="B113" s="100" t="s">
        <v>546</v>
      </c>
      <c r="C113" s="100" t="s">
        <v>2</v>
      </c>
      <c r="D113" s="100" t="s">
        <v>550</v>
      </c>
      <c r="E113" s="100">
        <v>11</v>
      </c>
      <c r="F113" s="100" t="s">
        <v>558</v>
      </c>
      <c r="G113" s="100" t="s">
        <v>425</v>
      </c>
      <c r="H113" s="100" t="s">
        <v>426</v>
      </c>
      <c r="I113" s="107" t="s">
        <v>416</v>
      </c>
      <c r="J113" s="107" t="s">
        <v>416</v>
      </c>
    </row>
    <row r="114" spans="1:10" s="100" customFormat="1" x14ac:dyDescent="0.25">
      <c r="A114" s="100">
        <v>10</v>
      </c>
      <c r="B114" s="100" t="s">
        <v>547</v>
      </c>
      <c r="C114" s="100" t="s">
        <v>2</v>
      </c>
      <c r="D114" s="100" t="s">
        <v>550</v>
      </c>
      <c r="E114" s="100">
        <v>12</v>
      </c>
      <c r="F114" s="100" t="s">
        <v>558</v>
      </c>
      <c r="G114" s="100" t="s">
        <v>425</v>
      </c>
      <c r="H114" s="100" t="s">
        <v>426</v>
      </c>
      <c r="I114" s="107" t="s">
        <v>416</v>
      </c>
      <c r="J114" s="107" t="s">
        <v>416</v>
      </c>
    </row>
    <row r="115" spans="1:10" x14ac:dyDescent="0.25">
      <c r="A115" s="2">
        <v>1</v>
      </c>
      <c r="B115" s="2" t="s">
        <v>551</v>
      </c>
      <c r="C115" s="2" t="s">
        <v>6</v>
      </c>
      <c r="D115" s="2" t="s">
        <v>552</v>
      </c>
      <c r="E115" s="2">
        <v>1</v>
      </c>
      <c r="F115" s="2" t="s">
        <v>558</v>
      </c>
      <c r="G115" s="2" t="s">
        <v>425</v>
      </c>
      <c r="H115" s="2" t="s">
        <v>426</v>
      </c>
      <c r="I115" s="7" t="s">
        <v>416</v>
      </c>
      <c r="J115" s="7" t="s">
        <v>416</v>
      </c>
    </row>
    <row r="116" spans="1:10" s="101" customFormat="1" x14ac:dyDescent="0.25">
      <c r="A116" s="101">
        <v>1</v>
      </c>
      <c r="B116" s="101" t="s">
        <v>553</v>
      </c>
      <c r="C116" s="101" t="s">
        <v>3</v>
      </c>
      <c r="D116" s="101" t="s">
        <v>134</v>
      </c>
      <c r="E116" s="101">
        <v>1</v>
      </c>
      <c r="F116" s="101" t="s">
        <v>558</v>
      </c>
      <c r="G116" s="101" t="s">
        <v>425</v>
      </c>
      <c r="H116" s="101" t="s">
        <v>426</v>
      </c>
      <c r="I116" s="106" t="s">
        <v>416</v>
      </c>
      <c r="J116" s="106" t="s">
        <v>416</v>
      </c>
    </row>
  </sheetData>
  <sortState xmlns:xlrd2="http://schemas.microsoft.com/office/spreadsheetml/2017/richdata2" ref="A103:J114">
    <sortCondition ref="E103:E114"/>
  </sortState>
  <pageMargins left="0.7" right="0.7" top="0.75" bottom="0.75" header="0.3" footer="0.3"/>
  <pageSetup paperSize="9"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58"/>
  <sheetViews>
    <sheetView workbookViewId="0">
      <selection activeCell="C1" sqref="C1:I1"/>
    </sheetView>
  </sheetViews>
  <sheetFormatPr defaultRowHeight="15" x14ac:dyDescent="0.25"/>
  <cols>
    <col min="1" max="1" width="17.140625" bestFit="1" customWidth="1"/>
    <col min="2" max="2" width="9.140625" style="1"/>
    <col min="3" max="4" width="8.7109375" customWidth="1"/>
    <col min="5" max="5" width="24.7109375" customWidth="1"/>
    <col min="6" max="6" width="8.7109375" customWidth="1"/>
    <col min="7" max="7" width="17.7109375" bestFit="1" customWidth="1"/>
    <col min="8" max="8" width="11.7109375" customWidth="1"/>
    <col min="9" max="9" width="19.5703125" bestFit="1" customWidth="1"/>
    <col min="11" max="11" width="9.140625" style="96"/>
    <col min="13" max="13" width="13.5703125" bestFit="1" customWidth="1"/>
    <col min="14" max="14" width="10" bestFit="1" customWidth="1"/>
  </cols>
  <sheetData>
    <row r="1" spans="1:15" ht="28.5" x14ac:dyDescent="0.45">
      <c r="A1" s="227" t="s">
        <v>178</v>
      </c>
      <c r="B1" s="232"/>
      <c r="C1" s="244" t="s">
        <v>133</v>
      </c>
      <c r="D1" s="244"/>
      <c r="E1" s="244"/>
      <c r="F1" s="244"/>
      <c r="G1" s="244"/>
      <c r="H1" s="244"/>
      <c r="I1" s="244"/>
    </row>
    <row r="2" spans="1:15" ht="21" x14ac:dyDescent="0.25">
      <c r="A2" s="77">
        <f>SUM(H6:H155)</f>
        <v>0</v>
      </c>
      <c r="B2" s="232"/>
      <c r="C2" s="90" t="str">
        <f>Entries!D256</f>
        <v>Limant Cup</v>
      </c>
      <c r="D2" s="90"/>
      <c r="E2" s="90"/>
      <c r="F2" s="90"/>
      <c r="G2" s="245" t="str">
        <f>VLOOKUP($C$2,Lijsten!B$117:D$126,3,FALSE)</f>
        <v>01/12/2018</v>
      </c>
      <c r="H2" s="245"/>
      <c r="I2" s="245"/>
    </row>
    <row r="3" spans="1:15" ht="21" x14ac:dyDescent="0.25">
      <c r="A3" s="98" t="str">
        <f>CONCATENATE("Short : ",TEXT(SUMIF($G$7:$G$158,Lijsten!$B108,$H$7:$H$158),"0"))</f>
        <v>Short : 0</v>
      </c>
      <c r="B3" s="233"/>
      <c r="C3" s="246" t="str">
        <f ca="1">CONCATENATE("Last updated :  ",TEXT(NOW(),"dd-mm-jjjj,  uu:mm"))</f>
        <v>Last updated :  23-11-2018, 08:24</v>
      </c>
      <c r="D3" s="246"/>
      <c r="E3" s="246"/>
      <c r="F3" s="246"/>
      <c r="G3" s="246"/>
      <c r="H3" s="246"/>
      <c r="I3" s="246"/>
      <c r="J3" s="21"/>
      <c r="K3" s="15"/>
      <c r="L3" s="21"/>
      <c r="M3" s="15"/>
      <c r="N3" s="15"/>
      <c r="O3" s="21"/>
    </row>
    <row r="4" spans="1:15" ht="21" x14ac:dyDescent="0.25">
      <c r="A4" s="98" t="str">
        <f>CONCATENATE("Free : ",TEXT(SUMIF($G$7:$G$158,Lijsten!$B109,$H$7:$H$158),"0"))</f>
        <v>Free : 0</v>
      </c>
      <c r="B4" s="233"/>
      <c r="C4" s="247" t="s">
        <v>171</v>
      </c>
      <c r="D4" s="247"/>
      <c r="E4" s="247"/>
      <c r="F4" s="247"/>
      <c r="G4" s="247"/>
      <c r="H4" s="247"/>
      <c r="I4" s="247"/>
      <c r="J4" s="21"/>
      <c r="K4" s="15"/>
      <c r="L4" s="21"/>
      <c r="M4" s="15"/>
      <c r="N4" s="15"/>
      <c r="O4" s="21"/>
    </row>
    <row r="5" spans="1:15" ht="18.75" x14ac:dyDescent="0.25">
      <c r="A5" s="23" t="s">
        <v>42</v>
      </c>
      <c r="B5" s="233"/>
      <c r="C5" s="32" t="s">
        <v>29</v>
      </c>
      <c r="D5" s="33" t="s">
        <v>30</v>
      </c>
      <c r="E5" s="33" t="s">
        <v>124</v>
      </c>
      <c r="F5" s="33"/>
      <c r="G5" s="33" t="s">
        <v>184</v>
      </c>
      <c r="H5" s="33" t="s">
        <v>37</v>
      </c>
      <c r="I5" s="34" t="s">
        <v>67</v>
      </c>
      <c r="J5" s="22"/>
      <c r="K5" s="165" t="s">
        <v>39</v>
      </c>
      <c r="L5" s="22"/>
      <c r="M5" s="34" t="s">
        <v>173</v>
      </c>
      <c r="N5" s="88" t="s">
        <v>174</v>
      </c>
      <c r="O5" s="22"/>
    </row>
    <row r="6" spans="1:15" ht="3.95" customHeight="1" x14ac:dyDescent="0.25">
      <c r="C6" s="11"/>
      <c r="D6" s="12"/>
      <c r="E6" s="13"/>
      <c r="F6" s="78"/>
      <c r="G6" s="78"/>
      <c r="H6" s="20"/>
      <c r="I6" s="35"/>
      <c r="K6" s="15"/>
      <c r="M6" s="35"/>
    </row>
    <row r="7" spans="1:15" ht="18.75" x14ac:dyDescent="0.25">
      <c r="A7" s="24">
        <v>0.33333333333333331</v>
      </c>
      <c r="B7" s="233"/>
      <c r="C7" s="9">
        <f>IF(ISBLANK(A7),D5+IF(E6=Lijsten!$B$104,15/24/60,0),A7)</f>
        <v>0.33333333333333331</v>
      </c>
      <c r="D7" s="10">
        <f>C7+M7*VLOOKUP(E7,ParametersAB,2,FALSE)+H7*(VLOOKUP(E7,ParametersAB,IF(G7=Lijsten!B$108,3,4),FALSE)+VLOOKUP(E7,ParametersAB,5,FALSE))</f>
        <v>0.33333333333333331</v>
      </c>
      <c r="E7" s="25" t="s">
        <v>721</v>
      </c>
      <c r="F7" s="25"/>
      <c r="G7" s="25" t="s">
        <v>175</v>
      </c>
      <c r="H7" s="99">
        <f>K7</f>
        <v>0</v>
      </c>
      <c r="I7" s="36"/>
      <c r="J7" s="16"/>
      <c r="K7" s="18">
        <f>COUNTIF(Entries,$E7)</f>
        <v>0</v>
      </c>
      <c r="L7" s="16"/>
      <c r="M7" s="18">
        <f>IF(ISBLANK(N7),_xlfn.CEILING.PRECISE(H7/VLOOKUP(E7,ParametersAB,6,FALSE)),N7)</f>
        <v>0</v>
      </c>
      <c r="N7" s="87"/>
      <c r="O7" s="16"/>
    </row>
    <row r="8" spans="1:15" ht="18.75" x14ac:dyDescent="0.25">
      <c r="A8" s="16"/>
      <c r="B8" s="233"/>
      <c r="C8" s="11"/>
      <c r="D8" s="12"/>
      <c r="E8" s="95" t="s">
        <v>41</v>
      </c>
      <c r="F8" s="95"/>
      <c r="G8" s="13"/>
      <c r="H8" s="38"/>
      <c r="I8" s="37"/>
      <c r="J8" s="17"/>
      <c r="K8" s="166"/>
      <c r="L8" s="17"/>
      <c r="M8" s="37"/>
      <c r="N8" s="86"/>
      <c r="O8" s="17"/>
    </row>
    <row r="9" spans="1:15" ht="18.75" x14ac:dyDescent="0.25">
      <c r="A9" s="24"/>
      <c r="B9" s="233"/>
      <c r="C9" s="9">
        <f>IF(ISBLANK(A9),D7+IF(E8=Lijsten!$B$104,15/24/60,0),A9)</f>
        <v>0.33333333333333331</v>
      </c>
      <c r="D9" s="10">
        <f>C9+M9*VLOOKUP(E9,ParametersAB,2,FALSE)+H9*(VLOOKUP(E9,ParametersAB,IF(G9=Lijsten!B$108,3,4),FALSE)+VLOOKUP(E9,ParametersAB,5,FALSE))</f>
        <v>0.33333333333333331</v>
      </c>
      <c r="E9" s="25" t="s">
        <v>718</v>
      </c>
      <c r="F9" s="25"/>
      <c r="G9" s="25" t="s">
        <v>175</v>
      </c>
      <c r="H9" s="99">
        <f t="shared" ref="H9" si="0">K9</f>
        <v>0</v>
      </c>
      <c r="I9" s="36"/>
      <c r="J9" s="16"/>
      <c r="K9" s="18">
        <f>COUNTIF(Entries,$E9)</f>
        <v>0</v>
      </c>
      <c r="L9" s="16"/>
      <c r="M9" s="18">
        <f>IF(ISBLANK(N9),_xlfn.CEILING.PRECISE(H9/VLOOKUP(E9,ParametersAB,6,FALSE)),N9)</f>
        <v>0</v>
      </c>
      <c r="N9" s="87"/>
      <c r="O9" s="16"/>
    </row>
    <row r="10" spans="1:15" ht="18.75" x14ac:dyDescent="0.25">
      <c r="A10" s="16"/>
      <c r="B10" s="233"/>
      <c r="C10" s="11"/>
      <c r="D10" s="12"/>
      <c r="E10" s="95" t="s">
        <v>41</v>
      </c>
      <c r="F10" s="95"/>
      <c r="G10" s="13"/>
      <c r="H10" s="38"/>
      <c r="I10" s="37"/>
      <c r="J10" s="17"/>
      <c r="K10" s="166"/>
      <c r="L10" s="17"/>
      <c r="M10" s="37"/>
      <c r="N10" s="86"/>
      <c r="O10" s="17"/>
    </row>
    <row r="11" spans="1:15" ht="18.75" x14ac:dyDescent="0.25">
      <c r="A11" s="24"/>
      <c r="B11" s="233"/>
      <c r="C11" s="9">
        <f>IF(ISBLANK(A11),D9+IF(E10=Lijsten!$B$104,15/24/60,0),A11)</f>
        <v>0.33333333333333331</v>
      </c>
      <c r="D11" s="10">
        <f>C11+M11*VLOOKUP(E11,ParametersAB,2,FALSE)+H11*(VLOOKUP(E11,ParametersAB,IF(G11=Lijsten!B$108,3,4),FALSE)+VLOOKUP(E11,ParametersAB,5,FALSE))</f>
        <v>0.33333333333333331</v>
      </c>
      <c r="E11" s="25" t="s">
        <v>716</v>
      </c>
      <c r="F11" s="25"/>
      <c r="G11" s="25" t="s">
        <v>175</v>
      </c>
      <c r="H11" s="99">
        <f t="shared" ref="H11" si="1">K11</f>
        <v>0</v>
      </c>
      <c r="I11" s="36"/>
      <c r="J11" s="16"/>
      <c r="K11" s="18">
        <f>COUNTIF(Entries,$E11)</f>
        <v>0</v>
      </c>
      <c r="L11" s="16"/>
      <c r="M11" s="18">
        <f>IF(ISBLANK(N11),_xlfn.CEILING.PRECISE(H11/VLOOKUP(E11,ParametersAB,6,FALSE)),N11)</f>
        <v>0</v>
      </c>
      <c r="N11" s="87"/>
      <c r="O11" s="16"/>
    </row>
    <row r="12" spans="1:15" ht="18.75" x14ac:dyDescent="0.25">
      <c r="A12" s="16"/>
      <c r="B12" s="233"/>
      <c r="C12" s="11"/>
      <c r="D12" s="12"/>
      <c r="E12" s="95" t="s">
        <v>41</v>
      </c>
      <c r="F12" s="95"/>
      <c r="G12" s="13"/>
      <c r="H12" s="38"/>
      <c r="I12" s="37"/>
      <c r="J12" s="17"/>
      <c r="K12" s="166"/>
      <c r="L12" s="17"/>
      <c r="M12" s="37"/>
      <c r="N12" s="86"/>
      <c r="O12" s="17"/>
    </row>
    <row r="13" spans="1:15" ht="18.75" x14ac:dyDescent="0.25">
      <c r="A13" s="24"/>
      <c r="B13" s="233"/>
      <c r="C13" s="9">
        <f>IF(ISBLANK(A13),D11+IF(E12=Lijsten!$B$104,15/24/60,0),A13)</f>
        <v>0.33333333333333331</v>
      </c>
      <c r="D13" s="10">
        <f>C13+M13*VLOOKUP(E13,ParametersAB,2,FALSE)+H13*(VLOOKUP(E13,ParametersAB,IF(G13=Lijsten!B$108,3,4),FALSE)+VLOOKUP(E13,ParametersAB,5,FALSE))</f>
        <v>0.33333333333333331</v>
      </c>
      <c r="E13" s="25" t="s">
        <v>714</v>
      </c>
      <c r="F13" s="25"/>
      <c r="G13" s="25" t="s">
        <v>175</v>
      </c>
      <c r="H13" s="99">
        <f t="shared" ref="H13" si="2">K13</f>
        <v>0</v>
      </c>
      <c r="I13" s="36"/>
      <c r="J13" s="16"/>
      <c r="K13" s="18">
        <f>COUNTIF(Entries,$E13)</f>
        <v>0</v>
      </c>
      <c r="L13" s="16"/>
      <c r="M13" s="18">
        <f>IF(ISBLANK(N13),_xlfn.CEILING.PRECISE(H13/VLOOKUP(E13,ParametersAB,6,FALSE)),N13)</f>
        <v>0</v>
      </c>
      <c r="N13" s="87"/>
      <c r="O13" s="16"/>
    </row>
    <row r="14" spans="1:15" ht="18.75" x14ac:dyDescent="0.25">
      <c r="A14" s="16"/>
      <c r="B14" s="233"/>
      <c r="C14" s="11"/>
      <c r="D14" s="12"/>
      <c r="E14" s="95" t="s">
        <v>40</v>
      </c>
      <c r="F14" s="95"/>
      <c r="G14" s="13"/>
      <c r="H14" s="38"/>
      <c r="I14" s="37"/>
      <c r="J14" s="17"/>
      <c r="K14" s="166"/>
      <c r="L14" s="17"/>
      <c r="M14" s="37"/>
      <c r="N14" s="86"/>
      <c r="O14" s="17"/>
    </row>
    <row r="15" spans="1:15" ht="18.75" x14ac:dyDescent="0.25">
      <c r="A15" s="24"/>
      <c r="B15" s="233"/>
      <c r="C15" s="9">
        <f>IF(ISBLANK(A15),D13+IF(E14=Lijsten!$B$104,15/24/60,0),A15)</f>
        <v>0.34375</v>
      </c>
      <c r="D15" s="10">
        <f>C15+M15*VLOOKUP(E15,ParametersAB,2,FALSE)+H15*(VLOOKUP(E15,ParametersAB,IF(G15=Lijsten!B$108,3,4),FALSE)+VLOOKUP(E15,ParametersAB,5,FALSE))</f>
        <v>0.34375</v>
      </c>
      <c r="E15" s="25" t="s">
        <v>713</v>
      </c>
      <c r="F15" s="25"/>
      <c r="G15" s="25" t="s">
        <v>175</v>
      </c>
      <c r="H15" s="99">
        <f t="shared" ref="H15" si="3">K15</f>
        <v>0</v>
      </c>
      <c r="I15" s="36"/>
      <c r="J15" s="16"/>
      <c r="K15" s="18">
        <f>COUNTIF(Entries,$E15)</f>
        <v>0</v>
      </c>
      <c r="L15" s="16"/>
      <c r="M15" s="18">
        <f>IF(ISBLANK(N15),_xlfn.CEILING.PRECISE(H15/VLOOKUP(E15,ParametersAB,6,FALSE)),N15)</f>
        <v>0</v>
      </c>
      <c r="N15" s="87"/>
      <c r="O15" s="16"/>
    </row>
    <row r="16" spans="1:15" ht="18.75" x14ac:dyDescent="0.25">
      <c r="A16" s="16"/>
      <c r="B16" s="233"/>
      <c r="C16" s="11"/>
      <c r="D16" s="12"/>
      <c r="E16" s="95" t="s">
        <v>41</v>
      </c>
      <c r="F16" s="95"/>
      <c r="G16" s="13"/>
      <c r="H16" s="38"/>
      <c r="I16" s="37"/>
      <c r="J16" s="17"/>
      <c r="K16" s="166"/>
      <c r="L16" s="17"/>
      <c r="M16" s="37"/>
      <c r="N16" s="86"/>
      <c r="O16" s="17"/>
    </row>
    <row r="17" spans="1:15" ht="18.75" x14ac:dyDescent="0.25">
      <c r="A17" s="24"/>
      <c r="B17" s="233"/>
      <c r="C17" s="9">
        <f>IF(ISBLANK(A17),D15+IF(E16=Lijsten!$B$104,15/24/60,0),A17)</f>
        <v>0.34375</v>
      </c>
      <c r="D17" s="10">
        <f>C17+M17*VLOOKUP(E17,ParametersAB,2,FALSE)+H17*(VLOOKUP(E17,ParametersAB,IF(G17=Lijsten!B$108,3,4),FALSE)+VLOOKUP(E17,ParametersAB,5,FALSE))</f>
        <v>0.34375</v>
      </c>
      <c r="E17" s="25" t="s">
        <v>708</v>
      </c>
      <c r="F17" s="25"/>
      <c r="G17" s="25" t="s">
        <v>175</v>
      </c>
      <c r="H17" s="99">
        <f t="shared" ref="H17" si="4">K17</f>
        <v>0</v>
      </c>
      <c r="I17" s="36"/>
      <c r="J17" s="16"/>
      <c r="K17" s="18">
        <f>COUNTIF(Entries,$E17)</f>
        <v>0</v>
      </c>
      <c r="L17" s="16"/>
      <c r="M17" s="18">
        <f>IF(ISBLANK(N17),_xlfn.CEILING.PRECISE(H17/VLOOKUP(E17,ParametersAB,6,FALSE)),N17)</f>
        <v>0</v>
      </c>
      <c r="N17" s="87"/>
      <c r="O17" s="16"/>
    </row>
    <row r="18" spans="1:15" ht="18.75" x14ac:dyDescent="0.25">
      <c r="A18" s="16"/>
      <c r="B18" s="233"/>
      <c r="C18" s="11"/>
      <c r="D18" s="12"/>
      <c r="E18" s="95" t="s">
        <v>40</v>
      </c>
      <c r="F18" s="95"/>
      <c r="G18" s="95"/>
      <c r="H18" s="38"/>
      <c r="I18" s="37"/>
      <c r="J18" s="17"/>
      <c r="K18" s="166"/>
      <c r="L18" s="17"/>
      <c r="M18" s="37"/>
      <c r="N18" s="86"/>
      <c r="O18" s="17"/>
    </row>
    <row r="19" spans="1:15" ht="18.75" x14ac:dyDescent="0.25">
      <c r="A19" s="24"/>
      <c r="B19" s="233"/>
      <c r="C19" s="9">
        <f>IF(ISBLANK(A19),D17+IF(E18=Lijsten!$B$104,15/24/60,0),A19)</f>
        <v>0.35416666666666669</v>
      </c>
      <c r="D19" s="10">
        <f>C19+M19*VLOOKUP(E19,ParametersAB,2,FALSE)+H19*(VLOOKUP(E19,ParametersAB,IF(G19=Lijsten!B$108,3,4),FALSE)+VLOOKUP(E19,ParametersAB,5,FALSE))</f>
        <v>0.35416666666666669</v>
      </c>
      <c r="E19" s="25" t="s">
        <v>41</v>
      </c>
      <c r="F19" s="25"/>
      <c r="G19" s="25" t="s">
        <v>175</v>
      </c>
      <c r="H19" s="99">
        <f t="shared" ref="H19" si="5">K19</f>
        <v>0</v>
      </c>
      <c r="I19" s="36"/>
      <c r="J19" s="16"/>
      <c r="K19" s="18">
        <f>COUNTIF(Entries,$E19)</f>
        <v>0</v>
      </c>
      <c r="L19" s="16"/>
      <c r="M19" s="18">
        <f>IF(ISBLANK(N19),_xlfn.CEILING.PRECISE(H19/VLOOKUP(E19,ParametersAB,6,FALSE)),N19)</f>
        <v>0</v>
      </c>
      <c r="N19" s="87"/>
      <c r="O19" s="16"/>
    </row>
    <row r="20" spans="1:15" ht="18.75" x14ac:dyDescent="0.25">
      <c r="A20" s="16"/>
      <c r="B20" s="233"/>
      <c r="C20" s="11"/>
      <c r="D20" s="12"/>
      <c r="E20" s="95" t="s">
        <v>40</v>
      </c>
      <c r="F20" s="95"/>
      <c r="G20" s="13"/>
      <c r="H20" s="38"/>
      <c r="I20" s="37"/>
      <c r="J20" s="17"/>
      <c r="K20" s="166"/>
      <c r="L20" s="17"/>
      <c r="M20" s="37"/>
      <c r="N20" s="86"/>
      <c r="O20" s="17"/>
    </row>
    <row r="21" spans="1:15" ht="18.75" x14ac:dyDescent="0.25">
      <c r="A21" s="24"/>
      <c r="B21" s="233"/>
      <c r="C21" s="9">
        <f>IF(ISBLANK(A21),D19+IF(E20=Lijsten!$B$104,15/24/60,0),A21)</f>
        <v>0.36458333333333337</v>
      </c>
      <c r="D21" s="10">
        <f>C21+M21*VLOOKUP(E21,ParametersAB,2,FALSE)+H21*(VLOOKUP(E21,ParametersAB,IF(G21=Lijsten!B$108,3,4),FALSE)+VLOOKUP(E21,ParametersAB,5,FALSE))</f>
        <v>0.36458333333333337</v>
      </c>
      <c r="E21" s="25" t="s">
        <v>715</v>
      </c>
      <c r="F21" s="25"/>
      <c r="G21" s="25" t="s">
        <v>175</v>
      </c>
      <c r="H21" s="99">
        <f t="shared" ref="H21" si="6">K21</f>
        <v>0</v>
      </c>
      <c r="I21" s="36"/>
      <c r="J21" s="16"/>
      <c r="K21" s="18">
        <f>COUNTIF(Entries,$E21)</f>
        <v>0</v>
      </c>
      <c r="L21" s="16"/>
      <c r="M21" s="18">
        <f>IF(ISBLANK(N21),_xlfn.CEILING.PRECISE(H21/VLOOKUP(E21,ParametersAB,6,FALSE)),N21)</f>
        <v>0</v>
      </c>
      <c r="N21" s="87"/>
      <c r="O21" s="16"/>
    </row>
    <row r="22" spans="1:15" ht="18.75" x14ac:dyDescent="0.25">
      <c r="A22" s="16"/>
      <c r="B22" s="233"/>
      <c r="C22" s="11"/>
      <c r="D22" s="12"/>
      <c r="E22" s="95" t="s">
        <v>40</v>
      </c>
      <c r="F22" s="95"/>
      <c r="G22" s="13"/>
      <c r="H22" s="38"/>
      <c r="I22" s="37"/>
      <c r="J22" s="17"/>
      <c r="K22" s="166"/>
      <c r="L22" s="17"/>
      <c r="M22" s="37"/>
      <c r="N22" s="86"/>
      <c r="O22" s="17"/>
    </row>
    <row r="23" spans="1:15" ht="18.75" x14ac:dyDescent="0.25">
      <c r="A23" s="24"/>
      <c r="B23" s="233"/>
      <c r="C23" s="9">
        <f>IF(ISBLANK(A23),D21+IF(E22=Lijsten!$B$104,15/24/60,0),A23)</f>
        <v>0.37500000000000006</v>
      </c>
      <c r="D23" s="10">
        <f>C23+M23*VLOOKUP(E23,ParametersAB,2,FALSE)+H23*(VLOOKUP(E23,ParametersAB,IF(G23=Lijsten!B$108,3,4),FALSE)+VLOOKUP(E23,ParametersAB,5,FALSE))</f>
        <v>0.37500000000000006</v>
      </c>
      <c r="E23" s="25" t="s">
        <v>705</v>
      </c>
      <c r="F23" s="25"/>
      <c r="G23" s="25" t="s">
        <v>175</v>
      </c>
      <c r="H23" s="99">
        <f t="shared" ref="H23" si="7">K23</f>
        <v>0</v>
      </c>
      <c r="I23" s="36"/>
      <c r="J23" s="16"/>
      <c r="K23" s="18">
        <f>COUNTIF(Entries,$E23)</f>
        <v>0</v>
      </c>
      <c r="L23" s="16"/>
      <c r="M23" s="18">
        <f>IF(ISBLANK(N23),_xlfn.CEILING.PRECISE(H23/VLOOKUP(E23,ParametersAB,6,FALSE)),N23)</f>
        <v>0</v>
      </c>
      <c r="N23" s="87"/>
      <c r="O23" s="16"/>
    </row>
    <row r="24" spans="1:15" ht="18.75" x14ac:dyDescent="0.25">
      <c r="A24" s="16"/>
      <c r="B24" s="233"/>
      <c r="C24" s="11"/>
      <c r="D24" s="12"/>
      <c r="E24" s="95" t="s">
        <v>40</v>
      </c>
      <c r="F24" s="95"/>
      <c r="G24" s="13"/>
      <c r="H24" s="38"/>
      <c r="I24" s="37"/>
      <c r="J24" s="17"/>
      <c r="K24" s="166"/>
      <c r="L24" s="17"/>
      <c r="M24" s="37"/>
      <c r="N24" s="86"/>
      <c r="O24" s="17"/>
    </row>
    <row r="25" spans="1:15" ht="18.75" x14ac:dyDescent="0.25">
      <c r="A25" s="24"/>
      <c r="B25" s="233"/>
      <c r="C25" s="9">
        <f>IF(ISBLANK(A25),D23+IF(E24=Lijsten!$B$104,15/24/60,0),A25)</f>
        <v>0.38541666666666674</v>
      </c>
      <c r="D25" s="10">
        <f>C25+M25*VLOOKUP(E25,ParametersAB,2,FALSE)+H25*(VLOOKUP(E25,ParametersAB,IF(G25=Lijsten!B$108,3,4),FALSE)+VLOOKUP(E25,ParametersAB,5,FALSE))</f>
        <v>0.38541666666666674</v>
      </c>
      <c r="E25" s="25" t="s">
        <v>717</v>
      </c>
      <c r="F25" s="25"/>
      <c r="G25" s="25" t="s">
        <v>175</v>
      </c>
      <c r="H25" s="99">
        <f t="shared" ref="H25" si="8">K25</f>
        <v>0</v>
      </c>
      <c r="I25" s="36"/>
      <c r="J25" s="16"/>
      <c r="K25" s="18">
        <f>COUNTIF(Entries,$E25)</f>
        <v>0</v>
      </c>
      <c r="L25" s="16"/>
      <c r="M25" s="18">
        <f>IF(ISBLANK(N25),_xlfn.CEILING.PRECISE(H25/VLOOKUP(E25,ParametersAB,6,FALSE)),N25)</f>
        <v>0</v>
      </c>
      <c r="N25" s="87"/>
      <c r="O25" s="16"/>
    </row>
    <row r="26" spans="1:15" ht="18.75" x14ac:dyDescent="0.25">
      <c r="A26" s="16"/>
      <c r="B26" s="233"/>
      <c r="C26" s="11"/>
      <c r="D26" s="12"/>
      <c r="E26" s="95" t="s">
        <v>41</v>
      </c>
      <c r="F26" s="95"/>
      <c r="G26" s="13"/>
      <c r="H26" s="38"/>
      <c r="I26" s="37"/>
      <c r="J26" s="17"/>
      <c r="K26" s="166"/>
      <c r="L26" s="17"/>
      <c r="M26" s="37"/>
      <c r="N26" s="86"/>
      <c r="O26" s="17"/>
    </row>
    <row r="27" spans="1:15" ht="18.75" x14ac:dyDescent="0.25">
      <c r="A27" s="24"/>
      <c r="B27" s="233"/>
      <c r="C27" s="9">
        <f>IF(ISBLANK(A27),D25+IF(E26=Lijsten!$B$104,15/24/60,0),A27)</f>
        <v>0.38541666666666674</v>
      </c>
      <c r="D27" s="10">
        <f>C27+M27*VLOOKUP(E27,ParametersAB,2,FALSE)+H27*(VLOOKUP(E27,ParametersAB,IF(G27=Lijsten!B$108,3,4),FALSE)+VLOOKUP(E27,ParametersAB,5,FALSE))</f>
        <v>0.38541666666666674</v>
      </c>
      <c r="E27" s="25" t="s">
        <v>722</v>
      </c>
      <c r="F27" s="25"/>
      <c r="G27" s="25" t="s">
        <v>176</v>
      </c>
      <c r="H27" s="99">
        <f t="shared" ref="H27" si="9">K27</f>
        <v>0</v>
      </c>
      <c r="I27" s="36"/>
      <c r="J27" s="16"/>
      <c r="K27" s="18">
        <f>COUNTIF(Entries,$E27)</f>
        <v>0</v>
      </c>
      <c r="L27" s="16"/>
      <c r="M27" s="18">
        <f>IF(ISBLANK(N27),_xlfn.CEILING.PRECISE(H27/VLOOKUP(E27,ParametersAB,6,FALSE)),N27)</f>
        <v>0</v>
      </c>
      <c r="N27" s="87"/>
      <c r="O27" s="16"/>
    </row>
    <row r="28" spans="1:15" ht="18.75" x14ac:dyDescent="0.25">
      <c r="A28" s="16"/>
      <c r="B28" s="233"/>
      <c r="C28" s="11"/>
      <c r="D28" s="12"/>
      <c r="E28" s="95" t="s">
        <v>41</v>
      </c>
      <c r="F28" s="95"/>
      <c r="G28" s="13"/>
      <c r="H28" s="38"/>
      <c r="I28" s="37"/>
      <c r="J28" s="17"/>
      <c r="K28" s="166"/>
      <c r="L28" s="17"/>
      <c r="M28" s="37"/>
      <c r="N28" s="86"/>
      <c r="O28" s="17"/>
    </row>
    <row r="29" spans="1:15" ht="18.75" x14ac:dyDescent="0.25">
      <c r="A29" s="24"/>
      <c r="B29" s="233"/>
      <c r="C29" s="9">
        <f>IF(ISBLANK(A29),D27+IF(E28=Lijsten!$B$104,15/24/60,0),A29)</f>
        <v>0.38541666666666674</v>
      </c>
      <c r="D29" s="10">
        <f>C29+M29*VLOOKUP(E29,ParametersAB,2,FALSE)+H29*(VLOOKUP(E29,ParametersAB,IF(G29=Lijsten!B$108,3,4),FALSE)+VLOOKUP(E29,ParametersAB,5,FALSE))</f>
        <v>0.38541666666666674</v>
      </c>
      <c r="E29" s="25" t="s">
        <v>704</v>
      </c>
      <c r="F29" s="25"/>
      <c r="G29" s="25" t="s">
        <v>176</v>
      </c>
      <c r="H29" s="99">
        <f t="shared" ref="H29" si="10">K29</f>
        <v>0</v>
      </c>
      <c r="I29" s="36"/>
      <c r="J29" s="16"/>
      <c r="K29" s="18">
        <f>COUNTIF(Entries,$E29)</f>
        <v>0</v>
      </c>
      <c r="L29" s="16"/>
      <c r="M29" s="18">
        <f>IF(ISBLANK(N29),_xlfn.CEILING.PRECISE(H29/VLOOKUP(E29,ParametersAB,6,FALSE)),N29)</f>
        <v>0</v>
      </c>
      <c r="N29" s="87"/>
      <c r="O29" s="16"/>
    </row>
    <row r="30" spans="1:15" ht="18.75" x14ac:dyDescent="0.25">
      <c r="A30" s="16"/>
      <c r="B30" s="233"/>
      <c r="C30" s="11"/>
      <c r="D30" s="12"/>
      <c r="E30" s="95" t="s">
        <v>40</v>
      </c>
      <c r="F30" s="95"/>
      <c r="G30" s="13"/>
      <c r="H30" s="38"/>
      <c r="I30" s="37"/>
      <c r="J30" s="17"/>
      <c r="K30" s="166"/>
      <c r="L30" s="17"/>
      <c r="M30" s="37"/>
      <c r="N30" s="86"/>
      <c r="O30" s="17"/>
    </row>
    <row r="31" spans="1:15" ht="18.75" x14ac:dyDescent="0.25">
      <c r="A31" s="24"/>
      <c r="B31" s="233"/>
      <c r="C31" s="9">
        <f>IF(ISBLANK(A31),D29+IF(E30=Lijsten!$B$104,15/24/60,0),A31)</f>
        <v>0.39583333333333343</v>
      </c>
      <c r="D31" s="10">
        <f>C31+M31*VLOOKUP(E31,ParametersAB,2,FALSE)+H31*(VLOOKUP(E31,ParametersAB,IF(G31=Lijsten!B$108,3,4),FALSE)+VLOOKUP(E31,ParametersAB,5,FALSE))</f>
        <v>0.39583333333333343</v>
      </c>
      <c r="E31" s="25" t="s">
        <v>707</v>
      </c>
      <c r="F31" s="25"/>
      <c r="G31" s="25" t="s">
        <v>176</v>
      </c>
      <c r="H31" s="99">
        <f t="shared" ref="H31" si="11">K31</f>
        <v>0</v>
      </c>
      <c r="I31" s="36"/>
      <c r="J31" s="16"/>
      <c r="K31" s="18">
        <f>COUNTIF(Entries,$E31)</f>
        <v>0</v>
      </c>
      <c r="L31" s="16"/>
      <c r="M31" s="18">
        <f>IF(ISBLANK(N31),_xlfn.CEILING.PRECISE(H31/VLOOKUP(E31,ParametersAB,6,FALSE)),N31)</f>
        <v>0</v>
      </c>
      <c r="N31" s="87"/>
      <c r="O31" s="16"/>
    </row>
    <row r="32" spans="1:15" ht="18.75" x14ac:dyDescent="0.25">
      <c r="A32" s="16"/>
      <c r="B32" s="233"/>
      <c r="C32" s="11"/>
      <c r="D32" s="12"/>
      <c r="E32" s="95" t="s">
        <v>40</v>
      </c>
      <c r="F32" s="95"/>
      <c r="G32" s="13"/>
      <c r="H32" s="38"/>
      <c r="I32" s="37"/>
      <c r="J32" s="17"/>
      <c r="K32" s="166"/>
      <c r="L32" s="17"/>
      <c r="M32" s="37"/>
      <c r="N32" s="86"/>
      <c r="O32" s="17"/>
    </row>
    <row r="33" spans="1:15" ht="18.75" x14ac:dyDescent="0.25">
      <c r="A33" s="24"/>
      <c r="B33" s="233"/>
      <c r="C33" s="9">
        <f>IF(ISBLANK(A33),D31+IF(E32=Lijsten!$B$104,15/24/60,0),A33)</f>
        <v>0.40625000000000011</v>
      </c>
      <c r="D33" s="10">
        <f>C33+M33*VLOOKUP(E33,ParametersAB,2,FALSE)+H33*(VLOOKUP(E33,ParametersAB,IF(G33=Lijsten!B$108,3,4),FALSE)+VLOOKUP(E33,ParametersAB,5,FALSE))</f>
        <v>0.40625000000000011</v>
      </c>
      <c r="E33" s="25" t="s">
        <v>723</v>
      </c>
      <c r="F33" s="25"/>
      <c r="G33" s="25" t="s">
        <v>176</v>
      </c>
      <c r="H33" s="99">
        <f t="shared" ref="H33" si="12">K33</f>
        <v>0</v>
      </c>
      <c r="I33" s="36"/>
      <c r="J33" s="16"/>
      <c r="K33" s="18">
        <f>COUNTIF(Entries,$E33)</f>
        <v>0</v>
      </c>
      <c r="L33" s="16"/>
      <c r="M33" s="18">
        <f>IF(ISBLANK(N33),_xlfn.CEILING.PRECISE(H33/VLOOKUP(E33,ParametersAB,6,FALSE)),N33)</f>
        <v>0</v>
      </c>
      <c r="N33" s="87"/>
      <c r="O33" s="16"/>
    </row>
    <row r="34" spans="1:15" ht="18.75" x14ac:dyDescent="0.25">
      <c r="A34" s="16"/>
      <c r="B34" s="233"/>
      <c r="C34" s="11"/>
      <c r="D34" s="12"/>
      <c r="E34" s="95" t="s">
        <v>41</v>
      </c>
      <c r="F34" s="95"/>
      <c r="G34" s="13"/>
      <c r="H34" s="38"/>
      <c r="I34" s="37"/>
      <c r="J34" s="17"/>
      <c r="K34" s="166"/>
      <c r="L34" s="17"/>
      <c r="M34" s="37"/>
      <c r="N34" s="86"/>
      <c r="O34" s="17"/>
    </row>
    <row r="35" spans="1:15" ht="18.75" x14ac:dyDescent="0.25">
      <c r="A35" s="24"/>
      <c r="B35" s="233"/>
      <c r="C35" s="9">
        <f>IF(ISBLANK(A35),D33+IF(E34=Lijsten!$B$104,15/24/60,0),A35)</f>
        <v>0.40625000000000011</v>
      </c>
      <c r="D35" s="10">
        <f>C35+M35*VLOOKUP(E35,ParametersAB,2,FALSE)+H35*(VLOOKUP(E35,ParametersAB,IF(G35=Lijsten!B$108,3,4),FALSE)+VLOOKUP(E35,ParametersAB,5,FALSE))</f>
        <v>0.40625000000000011</v>
      </c>
      <c r="E35" s="25" t="s">
        <v>706</v>
      </c>
      <c r="F35" s="25"/>
      <c r="G35" s="25" t="s">
        <v>176</v>
      </c>
      <c r="H35" s="99">
        <f t="shared" ref="H35" si="13">K35</f>
        <v>0</v>
      </c>
      <c r="I35" s="36"/>
      <c r="J35" s="16"/>
      <c r="K35" s="18">
        <f>COUNTIF(Entries,$E35)</f>
        <v>0</v>
      </c>
      <c r="L35" s="16"/>
      <c r="M35" s="18">
        <f>IF(ISBLANK(N35),_xlfn.CEILING.PRECISE(H35/VLOOKUP(E35,ParametersAB,6,FALSE)),N35)</f>
        <v>0</v>
      </c>
      <c r="N35" s="87"/>
      <c r="O35" s="16"/>
    </row>
    <row r="36" spans="1:15" ht="18.75" x14ac:dyDescent="0.25">
      <c r="A36" s="16"/>
      <c r="B36" s="233"/>
      <c r="C36" s="11"/>
      <c r="D36" s="12"/>
      <c r="E36" s="95" t="s">
        <v>41</v>
      </c>
      <c r="F36" s="95"/>
      <c r="G36" s="13"/>
      <c r="H36" s="38"/>
      <c r="I36" s="37"/>
      <c r="J36" s="17"/>
      <c r="K36" s="166"/>
      <c r="L36" s="17"/>
      <c r="M36" s="37"/>
      <c r="N36" s="86"/>
      <c r="O36" s="17"/>
    </row>
    <row r="37" spans="1:15" ht="18.75" x14ac:dyDescent="0.25">
      <c r="A37" s="24"/>
      <c r="B37" s="233"/>
      <c r="C37" s="9">
        <f>IF(ISBLANK(A37),D35+IF(E36=Lijsten!$B$104,15/24/60,0),A37)</f>
        <v>0.40625000000000011</v>
      </c>
      <c r="D37" s="10">
        <f>C37+M37*VLOOKUP(E37,ParametersAB,2,FALSE)+H37*(VLOOKUP(E37,ParametersAB,IF(G37=Lijsten!B$108,3,4),FALSE)+VLOOKUP(E37,ParametersAB,5,FALSE))</f>
        <v>0.40625000000000011</v>
      </c>
      <c r="E37" s="25" t="s">
        <v>41</v>
      </c>
      <c r="F37" s="25"/>
      <c r="G37" s="25" t="s">
        <v>175</v>
      </c>
      <c r="H37" s="99">
        <f t="shared" ref="H37" si="14">K37</f>
        <v>0</v>
      </c>
      <c r="I37" s="36"/>
      <c r="J37" s="16"/>
      <c r="K37" s="18">
        <f>COUNTIF(Entries,$E37)</f>
        <v>0</v>
      </c>
      <c r="L37" s="16"/>
      <c r="M37" s="18">
        <f>IF(ISBLANK(N37),_xlfn.CEILING.PRECISE(H37/VLOOKUP(E37,ParametersAB,6,FALSE)),N37)</f>
        <v>0</v>
      </c>
      <c r="N37" s="87"/>
      <c r="O37" s="16"/>
    </row>
    <row r="38" spans="1:15" ht="18.75" x14ac:dyDescent="0.25">
      <c r="A38" s="16"/>
      <c r="B38" s="233"/>
      <c r="C38" s="11"/>
      <c r="D38" s="12"/>
      <c r="E38" s="95" t="s">
        <v>41</v>
      </c>
      <c r="F38" s="95"/>
      <c r="G38" s="13"/>
      <c r="H38" s="38"/>
      <c r="I38" s="37"/>
      <c r="J38" s="17"/>
      <c r="K38" s="166"/>
      <c r="L38" s="17"/>
      <c r="M38" s="37"/>
      <c r="N38" s="86"/>
      <c r="O38" s="17"/>
    </row>
    <row r="39" spans="1:15" ht="18.75" x14ac:dyDescent="0.25">
      <c r="A39" s="24"/>
      <c r="B39" s="233"/>
      <c r="C39" s="9">
        <f>IF(ISBLANK(A39),D37+IF(E38=Lijsten!$B$104,15/24/60,0),A39)</f>
        <v>0.40625000000000011</v>
      </c>
      <c r="D39" s="10">
        <f>C39+M39*VLOOKUP(E39,ParametersAB,2,FALSE)+H39*(VLOOKUP(E39,ParametersAB,IF(G39=Lijsten!B$108,3,4),FALSE)+VLOOKUP(E39,ParametersAB,5,FALSE))</f>
        <v>0.40625000000000011</v>
      </c>
      <c r="E39" s="25" t="s">
        <v>41</v>
      </c>
      <c r="F39" s="25"/>
      <c r="G39" s="25" t="s">
        <v>175</v>
      </c>
      <c r="H39" s="99">
        <f t="shared" ref="H39" si="15">K39</f>
        <v>0</v>
      </c>
      <c r="I39" s="36"/>
      <c r="J39" s="16"/>
      <c r="K39" s="18">
        <f>COUNTIF(Entries,$E39)</f>
        <v>0</v>
      </c>
      <c r="L39" s="16"/>
      <c r="M39" s="18">
        <f>IF(ISBLANK(N39),_xlfn.CEILING.PRECISE(H39/VLOOKUP(E39,ParametersAB,6,FALSE)),N39)</f>
        <v>0</v>
      </c>
      <c r="N39" s="87"/>
      <c r="O39" s="16"/>
    </row>
    <row r="40" spans="1:15" ht="18.75" x14ac:dyDescent="0.25">
      <c r="A40" s="16"/>
      <c r="B40" s="233"/>
      <c r="C40" s="11"/>
      <c r="D40" s="12"/>
      <c r="E40" s="95" t="s">
        <v>41</v>
      </c>
      <c r="F40" s="95"/>
      <c r="G40" s="13"/>
      <c r="H40" s="38"/>
      <c r="I40" s="37"/>
      <c r="J40" s="17"/>
      <c r="K40" s="166"/>
      <c r="L40" s="17"/>
      <c r="M40" s="37"/>
      <c r="N40" s="86"/>
      <c r="O40" s="17"/>
    </row>
    <row r="41" spans="1:15" ht="18.75" x14ac:dyDescent="0.25">
      <c r="A41" s="24"/>
      <c r="B41" s="233"/>
      <c r="C41" s="9">
        <f>IF(ISBLANK(A41),D39+IF(E40=Lijsten!$B$104,15/24/60,0),A41)</f>
        <v>0.40625000000000011</v>
      </c>
      <c r="D41" s="10">
        <f>C41+M41*VLOOKUP(E41,ParametersAB,2,FALSE)+H41*(VLOOKUP(E41,ParametersAB,IF(G41=Lijsten!B$108,3,4),FALSE)+VLOOKUP(E41,ParametersAB,5,FALSE))</f>
        <v>0.40625000000000011</v>
      </c>
      <c r="E41" s="25" t="s">
        <v>41</v>
      </c>
      <c r="F41" s="25"/>
      <c r="G41" s="25" t="s">
        <v>175</v>
      </c>
      <c r="H41" s="99">
        <f t="shared" ref="H41" si="16">K41</f>
        <v>0</v>
      </c>
      <c r="I41" s="36"/>
      <c r="J41" s="16"/>
      <c r="K41" s="18">
        <f>COUNTIF(Entries,$E41)</f>
        <v>0</v>
      </c>
      <c r="L41" s="16"/>
      <c r="M41" s="18">
        <f>IF(ISBLANK(N41),_xlfn.CEILING.PRECISE(H41/VLOOKUP(E41,ParametersAB,6,FALSE)),N41)</f>
        <v>0</v>
      </c>
      <c r="N41" s="87"/>
      <c r="O41" s="16"/>
    </row>
    <row r="42" spans="1:15" ht="18.75" x14ac:dyDescent="0.25">
      <c r="A42" s="16"/>
      <c r="B42" s="233"/>
      <c r="C42" s="11"/>
      <c r="D42" s="12"/>
      <c r="E42" s="95" t="s">
        <v>41</v>
      </c>
      <c r="F42" s="95"/>
      <c r="G42" s="13"/>
      <c r="H42" s="38"/>
      <c r="I42" s="37"/>
      <c r="J42" s="17"/>
      <c r="K42" s="166"/>
      <c r="L42" s="17"/>
      <c r="M42" s="37"/>
      <c r="N42" s="86"/>
      <c r="O42" s="17"/>
    </row>
    <row r="43" spans="1:15" ht="18.75" x14ac:dyDescent="0.25">
      <c r="A43" s="24"/>
      <c r="B43" s="233"/>
      <c r="C43" s="9">
        <f>IF(ISBLANK(A43),D41+IF(E42=Lijsten!$B$104,15/24/60,0),A43)</f>
        <v>0.40625000000000011</v>
      </c>
      <c r="D43" s="10">
        <f>C43+M43*VLOOKUP(E43,ParametersAB,2,FALSE)+H43*(VLOOKUP(E43,ParametersAB,IF(G43=Lijsten!B$108,3,4),FALSE)+VLOOKUP(E43,ParametersAB,5,FALSE))</f>
        <v>0.40625000000000011</v>
      </c>
      <c r="E43" s="25" t="s">
        <v>41</v>
      </c>
      <c r="F43" s="25"/>
      <c r="G43" s="25" t="s">
        <v>175</v>
      </c>
      <c r="H43" s="99">
        <f t="shared" ref="H43" si="17">K43</f>
        <v>0</v>
      </c>
      <c r="I43" s="36"/>
      <c r="J43" s="16"/>
      <c r="K43" s="18">
        <f>COUNTIF(Entries,$E43)</f>
        <v>0</v>
      </c>
      <c r="L43" s="16"/>
      <c r="M43" s="18">
        <f>IF(ISBLANK(N43),_xlfn.CEILING.PRECISE(H43/VLOOKUP(E43,ParametersAB,6,FALSE)),N43)</f>
        <v>0</v>
      </c>
      <c r="N43" s="87"/>
      <c r="O43" s="16"/>
    </row>
    <row r="44" spans="1:15" ht="18.75" x14ac:dyDescent="0.25">
      <c r="A44" s="16"/>
      <c r="B44" s="233"/>
      <c r="C44" s="11"/>
      <c r="D44" s="12"/>
      <c r="E44" s="95" t="s">
        <v>41</v>
      </c>
      <c r="F44" s="95"/>
      <c r="G44" s="13"/>
      <c r="H44" s="38"/>
      <c r="I44" s="37"/>
      <c r="J44" s="17"/>
      <c r="K44" s="166"/>
      <c r="L44" s="17"/>
      <c r="M44" s="37"/>
      <c r="N44" s="86"/>
      <c r="O44" s="17"/>
    </row>
    <row r="45" spans="1:15" ht="18.75" x14ac:dyDescent="0.25">
      <c r="A45" s="24"/>
      <c r="B45" s="233"/>
      <c r="C45" s="9">
        <f>IF(ISBLANK(A45),D43+IF(E44=Lijsten!$B$104,15/24/60,0),A45)</f>
        <v>0.40625000000000011</v>
      </c>
      <c r="D45" s="10">
        <f>C45+M45*VLOOKUP(E45,ParametersAB,2,FALSE)+H45*(VLOOKUP(E45,ParametersAB,IF(G45=Lijsten!B$108,3,4),FALSE)+VLOOKUP(E45,ParametersAB,5,FALSE))</f>
        <v>0.40625000000000011</v>
      </c>
      <c r="E45" s="25" t="s">
        <v>41</v>
      </c>
      <c r="F45" s="25"/>
      <c r="G45" s="25" t="s">
        <v>175</v>
      </c>
      <c r="H45" s="99">
        <f t="shared" ref="H45" si="18">K45</f>
        <v>0</v>
      </c>
      <c r="I45" s="36"/>
      <c r="J45" s="16"/>
      <c r="K45" s="18">
        <f>COUNTIF(Entries,$E45)</f>
        <v>0</v>
      </c>
      <c r="L45" s="16"/>
      <c r="M45" s="18">
        <f>IF(ISBLANK(N45),_xlfn.CEILING.PRECISE(H45/VLOOKUP(E45,ParametersAB,6,FALSE)),N45)</f>
        <v>0</v>
      </c>
      <c r="N45" s="87"/>
      <c r="O45" s="16"/>
    </row>
    <row r="46" spans="1:15" ht="18.75" x14ac:dyDescent="0.25">
      <c r="A46" s="16"/>
      <c r="B46" s="233"/>
      <c r="C46" s="11"/>
      <c r="D46" s="12"/>
      <c r="E46" s="95" t="s">
        <v>41</v>
      </c>
      <c r="F46" s="95"/>
      <c r="G46" s="13"/>
      <c r="H46" s="38"/>
      <c r="I46" s="37"/>
      <c r="J46" s="17"/>
      <c r="K46" s="166"/>
      <c r="L46" s="17"/>
      <c r="M46" s="37"/>
      <c r="N46" s="86"/>
      <c r="O46" s="17"/>
    </row>
    <row r="47" spans="1:15" ht="18.75" hidden="1" x14ac:dyDescent="0.25">
      <c r="A47" s="24"/>
      <c r="B47" s="233"/>
      <c r="C47" s="9">
        <f>IF(ISBLANK(A47),D45+IF(E46=Lijsten!$B$104,15/24/60,0),A47)</f>
        <v>0.40625000000000011</v>
      </c>
      <c r="D47" s="10">
        <f>C47+M47*VLOOKUP(E47,ParametersAB,2,FALSE)+H47*(VLOOKUP(E47,ParametersAB,IF(G47=Lijsten!B$108,3,4),FALSE)+VLOOKUP(E47,ParametersAB,5,FALSE))</f>
        <v>0.40625000000000011</v>
      </c>
      <c r="E47" s="25" t="s">
        <v>41</v>
      </c>
      <c r="F47" s="25"/>
      <c r="G47" s="25" t="s">
        <v>175</v>
      </c>
      <c r="H47" s="99">
        <f t="shared" ref="H47" si="19">K47</f>
        <v>0</v>
      </c>
      <c r="I47" s="36" t="s">
        <v>751</v>
      </c>
      <c r="J47" s="16"/>
      <c r="K47" s="18">
        <f>COUNTIF(Entries,$E47)</f>
        <v>0</v>
      </c>
      <c r="L47" s="16"/>
      <c r="M47" s="18">
        <f>IF(ISBLANK(N47),_xlfn.CEILING.PRECISE(H47/VLOOKUP(E47,ParametersAB,6,FALSE)),N47)</f>
        <v>0</v>
      </c>
      <c r="N47" s="87"/>
      <c r="O47" s="16"/>
    </row>
    <row r="48" spans="1:15" ht="18.75" hidden="1" x14ac:dyDescent="0.25">
      <c r="A48" s="16"/>
      <c r="B48" s="233"/>
      <c r="C48" s="11"/>
      <c r="D48" s="12"/>
      <c r="E48" s="95" t="s">
        <v>41</v>
      </c>
      <c r="F48" s="95"/>
      <c r="G48" s="13"/>
      <c r="H48" s="38"/>
      <c r="I48" s="37"/>
      <c r="J48" s="17"/>
      <c r="K48" s="166"/>
      <c r="L48" s="17"/>
      <c r="M48" s="37"/>
      <c r="N48" s="86"/>
      <c r="O48" s="17"/>
    </row>
    <row r="49" spans="1:15" ht="18.75" hidden="1" x14ac:dyDescent="0.25">
      <c r="A49" s="24"/>
      <c r="B49" s="233"/>
      <c r="C49" s="9">
        <f>IF(ISBLANK(A49),D47+IF(E48=Lijsten!$B$104,15/24/60,0),A49)</f>
        <v>0.40625000000000011</v>
      </c>
      <c r="D49" s="10">
        <f>C49+M49*VLOOKUP(E49,ParametersAB,2,FALSE)+H49*(VLOOKUP(E49,ParametersAB,IF(G49=Lijsten!B$108,3,4),FALSE)+VLOOKUP(E49,ParametersAB,5,FALSE))</f>
        <v>0.40625000000000011</v>
      </c>
      <c r="E49" s="25" t="s">
        <v>41</v>
      </c>
      <c r="F49" s="25"/>
      <c r="G49" s="25" t="s">
        <v>175</v>
      </c>
      <c r="H49" s="99">
        <f t="shared" ref="H49" si="20">K49</f>
        <v>0</v>
      </c>
      <c r="I49" s="36" t="s">
        <v>752</v>
      </c>
      <c r="J49" s="16"/>
      <c r="K49" s="18">
        <f>COUNTIF(Entries,$E49)</f>
        <v>0</v>
      </c>
      <c r="L49" s="16"/>
      <c r="M49" s="18">
        <f>IF(ISBLANK(N49),_xlfn.CEILING.PRECISE(H49/VLOOKUP(E49,ParametersAB,6,FALSE)),N49)</f>
        <v>0</v>
      </c>
      <c r="N49" s="87"/>
      <c r="O49" s="16"/>
    </row>
    <row r="50" spans="1:15" ht="18.75" hidden="1" x14ac:dyDescent="0.25">
      <c r="A50" s="16"/>
      <c r="B50" s="233"/>
      <c r="C50" s="11"/>
      <c r="D50" s="12"/>
      <c r="E50" s="95" t="s">
        <v>41</v>
      </c>
      <c r="F50" s="95"/>
      <c r="G50" s="13"/>
      <c r="H50" s="38"/>
      <c r="I50" s="37"/>
      <c r="J50" s="17"/>
      <c r="K50" s="166"/>
      <c r="L50" s="17"/>
      <c r="M50" s="37"/>
      <c r="N50" s="86"/>
      <c r="O50" s="17"/>
    </row>
    <row r="51" spans="1:15" ht="18.75" hidden="1" x14ac:dyDescent="0.25">
      <c r="A51" s="24"/>
      <c r="B51" s="233"/>
      <c r="C51" s="9">
        <f>IF(ISBLANK(A51),D49+IF(E50=Lijsten!$B$104,15/24/60,0),A51)</f>
        <v>0.40625000000000011</v>
      </c>
      <c r="D51" s="10">
        <f>C51+M51*VLOOKUP(E51,ParametersAB,2,FALSE)+H51*(VLOOKUP(E51,ParametersAB,IF(G51=Lijsten!B$108,3,4),FALSE)+VLOOKUP(E51,ParametersAB,5,FALSE))</f>
        <v>0.40625000000000011</v>
      </c>
      <c r="E51" s="25" t="s">
        <v>41</v>
      </c>
      <c r="F51" s="25"/>
      <c r="G51" s="25" t="s">
        <v>175</v>
      </c>
      <c r="H51" s="99">
        <f t="shared" ref="H51" si="21">K51</f>
        <v>0</v>
      </c>
      <c r="I51" s="36"/>
      <c r="J51" s="16"/>
      <c r="K51" s="18">
        <f>COUNTIF(Entries,$E51)</f>
        <v>0</v>
      </c>
      <c r="L51" s="16"/>
      <c r="M51" s="18">
        <f>IF(ISBLANK(N51),_xlfn.CEILING.PRECISE(H51/VLOOKUP(E51,ParametersAB,6,FALSE)),N51)</f>
        <v>0</v>
      </c>
      <c r="N51" s="87"/>
      <c r="O51" s="16"/>
    </row>
    <row r="52" spans="1:15" ht="18.75" hidden="1" x14ac:dyDescent="0.25">
      <c r="A52" s="16"/>
      <c r="B52" s="233"/>
      <c r="C52" s="11"/>
      <c r="D52" s="12"/>
      <c r="E52" s="95" t="s">
        <v>41</v>
      </c>
      <c r="F52" s="95"/>
      <c r="G52" s="13"/>
      <c r="H52" s="38"/>
      <c r="I52" s="37"/>
      <c r="J52" s="17"/>
      <c r="K52" s="166"/>
      <c r="L52" s="17"/>
      <c r="M52" s="37"/>
      <c r="N52" s="86"/>
      <c r="O52" s="17"/>
    </row>
    <row r="53" spans="1:15" ht="18.75" hidden="1" x14ac:dyDescent="0.25">
      <c r="A53" s="24"/>
      <c r="B53" s="233"/>
      <c r="C53" s="9">
        <f>IF(ISBLANK(A53),D51+IF(E52=Lijsten!$B$104,15/24/60,0),A53)</f>
        <v>0.40625000000000011</v>
      </c>
      <c r="D53" s="10">
        <f>C53+M53*VLOOKUP(E53,ParametersAB,2,FALSE)+H53*(VLOOKUP(E53,ParametersAB,IF(G53=Lijsten!B$108,3,4),FALSE)+VLOOKUP(E53,ParametersAB,5,FALSE))</f>
        <v>0.40625000000000011</v>
      </c>
      <c r="E53" s="25" t="s">
        <v>41</v>
      </c>
      <c r="F53" s="25"/>
      <c r="G53" s="25" t="s">
        <v>175</v>
      </c>
      <c r="H53" s="99">
        <f t="shared" ref="H53" si="22">K53</f>
        <v>0</v>
      </c>
      <c r="I53" s="36"/>
      <c r="J53" s="16"/>
      <c r="K53" s="18">
        <f>COUNTIF(Entries,$E53)</f>
        <v>0</v>
      </c>
      <c r="L53" s="16"/>
      <c r="M53" s="18">
        <f>IF(ISBLANK(N53),_xlfn.CEILING.PRECISE(H53/VLOOKUP(E53,ParametersAB,6,FALSE)),N53)</f>
        <v>0</v>
      </c>
      <c r="N53" s="87"/>
      <c r="O53" s="16"/>
    </row>
    <row r="54" spans="1:15" ht="18.75" hidden="1" x14ac:dyDescent="0.25">
      <c r="A54" s="16"/>
      <c r="B54" s="233"/>
      <c r="C54" s="11"/>
      <c r="D54" s="12"/>
      <c r="E54" s="95" t="s">
        <v>41</v>
      </c>
      <c r="F54" s="95"/>
      <c r="G54" s="13"/>
      <c r="H54" s="38"/>
      <c r="I54" s="37"/>
      <c r="J54" s="17"/>
      <c r="K54" s="166"/>
      <c r="L54" s="17"/>
      <c r="M54" s="37"/>
      <c r="N54" s="86"/>
      <c r="O54" s="17"/>
    </row>
    <row r="55" spans="1:15" ht="18.75" hidden="1" x14ac:dyDescent="0.25">
      <c r="A55" s="24"/>
      <c r="B55" s="233"/>
      <c r="C55" s="9">
        <f>IF(ISBLANK(A55),D53+IF(E54=Lijsten!$B$104,15/24/60,0),A55)</f>
        <v>0.40625000000000011</v>
      </c>
      <c r="D55" s="10">
        <f>C55+M55*VLOOKUP(E55,ParametersAB,2,FALSE)+H55*(VLOOKUP(E55,ParametersAB,IF(G55=Lijsten!B$108,3,4),FALSE)+VLOOKUP(E55,ParametersAB,5,FALSE))</f>
        <v>0.40625000000000011</v>
      </c>
      <c r="E55" s="25" t="s">
        <v>41</v>
      </c>
      <c r="F55" s="25"/>
      <c r="G55" s="25" t="s">
        <v>175</v>
      </c>
      <c r="H55" s="99">
        <f t="shared" ref="H55" si="23">K55</f>
        <v>0</v>
      </c>
      <c r="I55" s="36"/>
      <c r="J55" s="16"/>
      <c r="K55" s="18">
        <f>COUNTIF(Entries,$E55)</f>
        <v>0</v>
      </c>
      <c r="L55" s="16"/>
      <c r="M55" s="18">
        <f>IF(ISBLANK(N55),_xlfn.CEILING.PRECISE(H55/VLOOKUP(E55,ParametersAB,6,FALSE)),N55)</f>
        <v>0</v>
      </c>
      <c r="N55" s="87"/>
      <c r="O55" s="16"/>
    </row>
    <row r="56" spans="1:15" ht="18.75" hidden="1" x14ac:dyDescent="0.25">
      <c r="A56" s="16"/>
      <c r="B56" s="233"/>
      <c r="C56" s="11"/>
      <c r="D56" s="12"/>
      <c r="E56" s="95" t="s">
        <v>41</v>
      </c>
      <c r="F56" s="95"/>
      <c r="G56" s="13"/>
      <c r="H56" s="38"/>
      <c r="I56" s="37"/>
      <c r="J56" s="17"/>
      <c r="K56" s="166"/>
      <c r="L56" s="17"/>
      <c r="M56" s="37"/>
      <c r="N56" s="86"/>
      <c r="O56" s="17"/>
    </row>
    <row r="57" spans="1:15" ht="18.75" hidden="1" x14ac:dyDescent="0.25">
      <c r="A57" s="24"/>
      <c r="B57" s="233"/>
      <c r="C57" s="9">
        <f>IF(ISBLANK(A57),D55+IF(E56=Lijsten!$B$104,15/24/60,0),A57)</f>
        <v>0.40625000000000011</v>
      </c>
      <c r="D57" s="10">
        <f>C57+M57*VLOOKUP(E57,ParametersAB,2,FALSE)+H57*(VLOOKUP(E57,ParametersAB,IF(G57=Lijsten!B$108,3,4),FALSE)+VLOOKUP(E57,ParametersAB,5,FALSE))</f>
        <v>0.40625000000000011</v>
      </c>
      <c r="E57" s="25" t="s">
        <v>41</v>
      </c>
      <c r="F57" s="25"/>
      <c r="G57" s="25" t="s">
        <v>175</v>
      </c>
      <c r="H57" s="99">
        <f t="shared" ref="H57" si="24">K57</f>
        <v>0</v>
      </c>
      <c r="I57" s="36"/>
      <c r="J57" s="16"/>
      <c r="K57" s="18">
        <f>COUNTIF(Entries,$E57)</f>
        <v>0</v>
      </c>
      <c r="L57" s="16"/>
      <c r="M57" s="18">
        <f>IF(ISBLANK(N57),_xlfn.CEILING.PRECISE(H57/VLOOKUP(E57,ParametersAB,6,FALSE)),N57)</f>
        <v>0</v>
      </c>
      <c r="N57" s="87"/>
      <c r="O57" s="16"/>
    </row>
    <row r="58" spans="1:15" ht="18.75" hidden="1" x14ac:dyDescent="0.25">
      <c r="A58" s="16"/>
      <c r="B58" s="233"/>
      <c r="C58" s="11"/>
      <c r="D58" s="12"/>
      <c r="E58" s="95" t="s">
        <v>41</v>
      </c>
      <c r="F58" s="95"/>
      <c r="G58" s="13"/>
      <c r="H58" s="38"/>
      <c r="I58" s="37"/>
      <c r="J58" s="17"/>
      <c r="K58" s="166"/>
      <c r="L58" s="17"/>
      <c r="M58" s="37"/>
      <c r="N58" s="86"/>
      <c r="O58" s="17"/>
    </row>
    <row r="59" spans="1:15" ht="18.75" hidden="1" x14ac:dyDescent="0.25">
      <c r="A59" s="24"/>
      <c r="B59" s="233"/>
      <c r="C59" s="9">
        <f>IF(ISBLANK(A59),D57+IF(E58=Lijsten!$B$104,15/24/60,0),A59)</f>
        <v>0.40625000000000011</v>
      </c>
      <c r="D59" s="10">
        <f>C59+M59*VLOOKUP(E59,ParametersAB,2,FALSE)+H59*(VLOOKUP(E59,ParametersAB,IF(G59=Lijsten!B$108,3,4),FALSE)+VLOOKUP(E59,ParametersAB,5,FALSE))</f>
        <v>0.40625000000000011</v>
      </c>
      <c r="E59" s="25" t="s">
        <v>41</v>
      </c>
      <c r="F59" s="25"/>
      <c r="G59" s="25" t="s">
        <v>175</v>
      </c>
      <c r="H59" s="99">
        <f t="shared" ref="H59" si="25">K59</f>
        <v>0</v>
      </c>
      <c r="I59" s="36"/>
      <c r="J59" s="16"/>
      <c r="K59" s="18">
        <f>COUNTIF(Entries,$E59)</f>
        <v>0</v>
      </c>
      <c r="L59" s="16"/>
      <c r="M59" s="18">
        <f>IF(ISBLANK(N59),_xlfn.CEILING.PRECISE(H59/VLOOKUP(E59,ParametersAB,6,FALSE)),N59)</f>
        <v>0</v>
      </c>
      <c r="N59" s="87"/>
      <c r="O59" s="16"/>
    </row>
    <row r="60" spans="1:15" ht="18.75" hidden="1" x14ac:dyDescent="0.25">
      <c r="A60" s="16"/>
      <c r="B60" s="233"/>
      <c r="C60" s="11"/>
      <c r="D60" s="12"/>
      <c r="E60" s="95" t="s">
        <v>41</v>
      </c>
      <c r="F60" s="95"/>
      <c r="G60" s="13"/>
      <c r="H60" s="38"/>
      <c r="I60" s="37"/>
      <c r="J60" s="17"/>
      <c r="K60" s="166"/>
      <c r="L60" s="17"/>
      <c r="M60" s="37"/>
      <c r="N60" s="86"/>
      <c r="O60" s="17"/>
    </row>
    <row r="61" spans="1:15" ht="18.75" hidden="1" x14ac:dyDescent="0.25">
      <c r="A61" s="24"/>
      <c r="B61" s="233"/>
      <c r="C61" s="9">
        <f>IF(ISBLANK(A61),D59+IF(E60=Lijsten!$B$104,15/24/60,0),A61)</f>
        <v>0.40625000000000011</v>
      </c>
      <c r="D61" s="10">
        <f>C61+M61*VLOOKUP(E61,ParametersAB,2,FALSE)+H61*(VLOOKUP(E61,ParametersAB,IF(G61=Lijsten!B$108,3,4),FALSE)+VLOOKUP(E61,ParametersAB,5,FALSE))</f>
        <v>0.40625000000000011</v>
      </c>
      <c r="E61" s="25" t="s">
        <v>41</v>
      </c>
      <c r="F61" s="25"/>
      <c r="G61" s="25" t="s">
        <v>175</v>
      </c>
      <c r="H61" s="99">
        <f t="shared" ref="H61" si="26">K61</f>
        <v>0</v>
      </c>
      <c r="I61" s="36"/>
      <c r="J61" s="16"/>
      <c r="K61" s="18">
        <f>COUNTIF(Entries,$E61)</f>
        <v>0</v>
      </c>
      <c r="L61" s="16"/>
      <c r="M61" s="18">
        <f>IF(ISBLANK(N61),_xlfn.CEILING.PRECISE(H61/VLOOKUP(E61,ParametersAB,6,FALSE)),N61)</f>
        <v>0</v>
      </c>
      <c r="N61" s="87"/>
      <c r="O61" s="16"/>
    </row>
    <row r="62" spans="1:15" ht="18.75" hidden="1" x14ac:dyDescent="0.25">
      <c r="A62" s="16"/>
      <c r="B62" s="233"/>
      <c r="C62" s="11"/>
      <c r="D62" s="12"/>
      <c r="E62" s="95" t="s">
        <v>41</v>
      </c>
      <c r="F62" s="95"/>
      <c r="G62" s="13"/>
      <c r="H62" s="38"/>
      <c r="I62" s="37"/>
      <c r="J62" s="17"/>
      <c r="K62" s="166"/>
      <c r="L62" s="17"/>
      <c r="M62" s="37"/>
      <c r="N62" s="86"/>
      <c r="O62" s="17"/>
    </row>
    <row r="63" spans="1:15" ht="18.75" hidden="1" x14ac:dyDescent="0.25">
      <c r="A63" s="24"/>
      <c r="B63" s="233"/>
      <c r="C63" s="9">
        <f>IF(ISBLANK(A63),D61+IF(E62=Lijsten!$B$104,15/24/60,0),A63)</f>
        <v>0.40625000000000011</v>
      </c>
      <c r="D63" s="10">
        <f>C63+M63*VLOOKUP(E63,ParametersAB,2,FALSE)+H63*(VLOOKUP(E63,ParametersAB,IF(G63=Lijsten!B$108,3,4),FALSE)+VLOOKUP(E63,ParametersAB,5,FALSE))</f>
        <v>0.40625000000000011</v>
      </c>
      <c r="E63" s="25" t="s">
        <v>41</v>
      </c>
      <c r="F63" s="25"/>
      <c r="G63" s="25" t="s">
        <v>175</v>
      </c>
      <c r="H63" s="99">
        <f t="shared" ref="H63" si="27">K63</f>
        <v>0</v>
      </c>
      <c r="I63" s="36"/>
      <c r="J63" s="16"/>
      <c r="K63" s="18">
        <f>COUNTIF(Entries,$E63)</f>
        <v>0</v>
      </c>
      <c r="L63" s="16"/>
      <c r="M63" s="18">
        <f>IF(ISBLANK(N63),_xlfn.CEILING.PRECISE(H63/VLOOKUP(E63,ParametersAB,6,FALSE)),N63)</f>
        <v>0</v>
      </c>
      <c r="N63" s="87"/>
      <c r="O63" s="16"/>
    </row>
    <row r="64" spans="1:15" ht="18.75" hidden="1" x14ac:dyDescent="0.25">
      <c r="A64" s="16"/>
      <c r="B64" s="233"/>
      <c r="C64" s="11"/>
      <c r="D64" s="12"/>
      <c r="E64" s="95" t="s">
        <v>41</v>
      </c>
      <c r="F64" s="95"/>
      <c r="G64" s="13"/>
      <c r="H64" s="38"/>
      <c r="I64" s="37"/>
      <c r="J64" s="17"/>
      <c r="K64" s="166"/>
      <c r="L64" s="17"/>
      <c r="M64" s="37"/>
      <c r="N64" s="86"/>
      <c r="O64" s="17"/>
    </row>
    <row r="65" spans="1:15" ht="18.75" hidden="1" x14ac:dyDescent="0.25">
      <c r="A65" s="24"/>
      <c r="B65" s="233"/>
      <c r="C65" s="9">
        <f>IF(ISBLANK(A65),D63+IF(E64=Lijsten!$B$104,15/24/60,0),A65)</f>
        <v>0.40625000000000011</v>
      </c>
      <c r="D65" s="10">
        <f>C65+M65*VLOOKUP(E65,ParametersAB,2,FALSE)+H65*(VLOOKUP(E65,ParametersAB,IF(G65=Lijsten!B$108,3,4),FALSE)+VLOOKUP(E65,ParametersAB,5,FALSE))</f>
        <v>0.40625000000000011</v>
      </c>
      <c r="E65" s="25" t="s">
        <v>41</v>
      </c>
      <c r="F65" s="25"/>
      <c r="G65" s="25" t="s">
        <v>175</v>
      </c>
      <c r="H65" s="99">
        <f t="shared" ref="H65" si="28">K65</f>
        <v>0</v>
      </c>
      <c r="I65" s="36"/>
      <c r="J65" s="16"/>
      <c r="K65" s="18">
        <f>COUNTIF(Entries,$E65)</f>
        <v>0</v>
      </c>
      <c r="L65" s="16"/>
      <c r="M65" s="18">
        <f>IF(ISBLANK(N65),_xlfn.CEILING.PRECISE(H65/VLOOKUP(E65,ParametersAB,6,FALSE)),N65)</f>
        <v>0</v>
      </c>
      <c r="N65" s="87"/>
      <c r="O65" s="16"/>
    </row>
    <row r="66" spans="1:15" ht="18.75" hidden="1" x14ac:dyDescent="0.25">
      <c r="A66" s="16"/>
      <c r="B66" s="233"/>
      <c r="C66" s="11"/>
      <c r="D66" s="12"/>
      <c r="E66" s="95" t="s">
        <v>41</v>
      </c>
      <c r="F66" s="95"/>
      <c r="G66" s="13"/>
      <c r="H66" s="38"/>
      <c r="I66" s="37"/>
      <c r="J66" s="17"/>
      <c r="K66" s="166"/>
      <c r="L66" s="17"/>
      <c r="M66" s="37"/>
      <c r="N66" s="86"/>
      <c r="O66" s="17"/>
    </row>
    <row r="67" spans="1:15" ht="18.75" hidden="1" x14ac:dyDescent="0.25">
      <c r="A67" s="24"/>
      <c r="B67" s="233"/>
      <c r="C67" s="9">
        <f>IF(ISBLANK(A67),D65+IF(E66=Lijsten!$B$104,15/24/60,0),A67)</f>
        <v>0.40625000000000011</v>
      </c>
      <c r="D67" s="10">
        <f>C67+M67*VLOOKUP(E67,ParametersAB,2,FALSE)+H67*(VLOOKUP(E67,ParametersAB,IF(G67=Lijsten!B$108,3,4),FALSE)+VLOOKUP(E67,ParametersAB,5,FALSE))</f>
        <v>0.40625000000000011</v>
      </c>
      <c r="E67" s="25" t="s">
        <v>41</v>
      </c>
      <c r="F67" s="25"/>
      <c r="G67" s="25" t="s">
        <v>175</v>
      </c>
      <c r="H67" s="99">
        <f t="shared" ref="H67" si="29">K67</f>
        <v>0</v>
      </c>
      <c r="I67" s="36"/>
      <c r="J67" s="16"/>
      <c r="K67" s="18">
        <f>COUNTIF(Entries,$E67)</f>
        <v>0</v>
      </c>
      <c r="L67" s="16"/>
      <c r="M67" s="18">
        <f>IF(ISBLANK(N67),_xlfn.CEILING.PRECISE(H67/VLOOKUP(E67,ParametersAB,6,FALSE)),N67)</f>
        <v>0</v>
      </c>
      <c r="N67" s="87"/>
      <c r="O67" s="16"/>
    </row>
    <row r="68" spans="1:15" ht="18.75" hidden="1" x14ac:dyDescent="0.25">
      <c r="A68" s="16"/>
      <c r="B68" s="233"/>
      <c r="C68" s="11"/>
      <c r="D68" s="12"/>
      <c r="E68" s="95" t="s">
        <v>41</v>
      </c>
      <c r="F68" s="95"/>
      <c r="G68" s="13"/>
      <c r="H68" s="38"/>
      <c r="I68" s="37"/>
      <c r="J68" s="17"/>
      <c r="K68" s="166"/>
      <c r="L68" s="17"/>
      <c r="M68" s="37"/>
      <c r="N68" s="86"/>
      <c r="O68" s="17"/>
    </row>
    <row r="69" spans="1:15" ht="18.75" hidden="1" x14ac:dyDescent="0.25">
      <c r="A69" s="24"/>
      <c r="B69" s="233"/>
      <c r="C69" s="9">
        <f>IF(ISBLANK(A69),D67+IF(E68=Lijsten!$B$104,15/24/60,0),A69)</f>
        <v>0.40625000000000011</v>
      </c>
      <c r="D69" s="10">
        <f>C69+M69*VLOOKUP(E69,ParametersAB,2,FALSE)+H69*(VLOOKUP(E69,ParametersAB,IF(G69=Lijsten!B$108,3,4),FALSE)+VLOOKUP(E69,ParametersAB,5,FALSE))</f>
        <v>0.40625000000000011</v>
      </c>
      <c r="E69" s="25" t="s">
        <v>41</v>
      </c>
      <c r="F69" s="25"/>
      <c r="G69" s="25" t="s">
        <v>175</v>
      </c>
      <c r="H69" s="99">
        <f t="shared" ref="H69" si="30">K69</f>
        <v>0</v>
      </c>
      <c r="I69" s="36"/>
      <c r="J69" s="16"/>
      <c r="K69" s="18">
        <f>COUNTIF(Entries,$E69)</f>
        <v>0</v>
      </c>
      <c r="L69" s="16"/>
      <c r="M69" s="18">
        <f>IF(ISBLANK(N69),_xlfn.CEILING.PRECISE(H69/VLOOKUP(E69,ParametersAB,6,FALSE)),N69)</f>
        <v>0</v>
      </c>
      <c r="N69" s="87"/>
      <c r="O69" s="16"/>
    </row>
    <row r="70" spans="1:15" ht="18.75" hidden="1" x14ac:dyDescent="0.25">
      <c r="A70" s="16"/>
      <c r="B70" s="233"/>
      <c r="C70" s="11"/>
      <c r="D70" s="12"/>
      <c r="E70" s="95" t="s">
        <v>41</v>
      </c>
      <c r="F70" s="95"/>
      <c r="G70" s="13"/>
      <c r="H70" s="38"/>
      <c r="I70" s="37"/>
      <c r="J70" s="17"/>
      <c r="K70" s="166"/>
      <c r="L70" s="17"/>
      <c r="M70" s="37"/>
      <c r="N70" s="86"/>
      <c r="O70" s="17"/>
    </row>
    <row r="71" spans="1:15" ht="18.75" hidden="1" x14ac:dyDescent="0.25">
      <c r="A71" s="24"/>
      <c r="B71" s="233"/>
      <c r="C71" s="9">
        <f>IF(ISBLANK(A71),D69+IF(E70=Lijsten!$B$104,15/24/60,0),A71)</f>
        <v>0.40625000000000011</v>
      </c>
      <c r="D71" s="10">
        <f>C71+M71*VLOOKUP(E71,ParametersAB,2,FALSE)+H71*(VLOOKUP(E71,ParametersAB,IF(G71=Lijsten!B$108,3,4),FALSE)+VLOOKUP(E71,ParametersAB,5,FALSE))</f>
        <v>0.40625000000000011</v>
      </c>
      <c r="E71" s="25" t="s">
        <v>41</v>
      </c>
      <c r="F71" s="25"/>
      <c r="G71" s="25" t="s">
        <v>175</v>
      </c>
      <c r="H71" s="99">
        <f t="shared" ref="H71" si="31">K71</f>
        <v>0</v>
      </c>
      <c r="I71" s="36"/>
      <c r="J71" s="16"/>
      <c r="K71" s="18">
        <f>COUNTIF(Entries,$E71)</f>
        <v>0</v>
      </c>
      <c r="L71" s="16"/>
      <c r="M71" s="18">
        <f>IF(ISBLANK(N71),_xlfn.CEILING.PRECISE(H71/VLOOKUP(E71,ParametersAB,6,FALSE)),N71)</f>
        <v>0</v>
      </c>
      <c r="N71" s="87"/>
      <c r="O71" s="16"/>
    </row>
    <row r="72" spans="1:15" ht="18.75" hidden="1" x14ac:dyDescent="0.25">
      <c r="A72" s="16"/>
      <c r="B72" s="233"/>
      <c r="C72" s="11"/>
      <c r="D72" s="12"/>
      <c r="E72" s="95" t="s">
        <v>41</v>
      </c>
      <c r="F72" s="95"/>
      <c r="G72" s="13"/>
      <c r="H72" s="38"/>
      <c r="I72" s="37"/>
      <c r="J72" s="17"/>
      <c r="K72" s="166"/>
      <c r="L72" s="17"/>
      <c r="M72" s="37"/>
      <c r="N72" s="86"/>
      <c r="O72" s="17"/>
    </row>
    <row r="73" spans="1:15" ht="18.75" hidden="1" x14ac:dyDescent="0.25">
      <c r="A73" s="24"/>
      <c r="B73" s="233"/>
      <c r="C73" s="9">
        <f>IF(ISBLANK(A73),D71+IF(E72=Lijsten!$B$104,15/24/60,0),A73)</f>
        <v>0.40625000000000011</v>
      </c>
      <c r="D73" s="10">
        <f>C73+M73*VLOOKUP(E73,ParametersAB,2,FALSE)+H73*(VLOOKUP(E73,ParametersAB,IF(G73=Lijsten!B$108,3,4),FALSE)+VLOOKUP(E73,ParametersAB,5,FALSE))</f>
        <v>0.40625000000000011</v>
      </c>
      <c r="E73" s="25" t="s">
        <v>41</v>
      </c>
      <c r="F73" s="25"/>
      <c r="G73" s="25" t="s">
        <v>175</v>
      </c>
      <c r="H73" s="99">
        <f t="shared" ref="H73" si="32">K73</f>
        <v>0</v>
      </c>
      <c r="I73" s="36"/>
      <c r="J73" s="16"/>
      <c r="K73" s="18">
        <f>COUNTIF(Entries,$E73)</f>
        <v>0</v>
      </c>
      <c r="L73" s="16"/>
      <c r="M73" s="18">
        <f>IF(ISBLANK(N73),_xlfn.CEILING.PRECISE(H73/VLOOKUP(E73,ParametersAB,6,FALSE)),N73)</f>
        <v>0</v>
      </c>
      <c r="N73" s="87"/>
      <c r="O73" s="16"/>
    </row>
    <row r="74" spans="1:15" ht="18.75" hidden="1" x14ac:dyDescent="0.25">
      <c r="A74" s="16"/>
      <c r="B74" s="233"/>
      <c r="C74" s="11"/>
      <c r="D74" s="12"/>
      <c r="E74" s="95" t="s">
        <v>41</v>
      </c>
      <c r="F74" s="95"/>
      <c r="G74" s="13"/>
      <c r="H74" s="38"/>
      <c r="I74" s="37"/>
      <c r="J74" s="17"/>
      <c r="K74" s="166"/>
      <c r="L74" s="17"/>
      <c r="M74" s="37"/>
      <c r="N74" s="86"/>
      <c r="O74" s="17"/>
    </row>
    <row r="75" spans="1:15" ht="18.75" hidden="1" x14ac:dyDescent="0.25">
      <c r="A75" s="24"/>
      <c r="B75" s="233"/>
      <c r="C75" s="9">
        <f>IF(ISBLANK(A75),D73+IF(E74=Lijsten!$B$104,15/24/60,0),A75)</f>
        <v>0.40625000000000011</v>
      </c>
      <c r="D75" s="10">
        <f>C75+M75*VLOOKUP(E75,ParametersAB,2,FALSE)+H75*(VLOOKUP(E75,ParametersAB,IF(G75=Lijsten!B$108,3,4),FALSE)+VLOOKUP(E75,ParametersAB,5,FALSE))</f>
        <v>0.40625000000000011</v>
      </c>
      <c r="E75" s="25" t="s">
        <v>41</v>
      </c>
      <c r="F75" s="25"/>
      <c r="G75" s="25" t="s">
        <v>175</v>
      </c>
      <c r="H75" s="99">
        <f t="shared" ref="H75" si="33">K75</f>
        <v>0</v>
      </c>
      <c r="I75" s="36"/>
      <c r="J75" s="16"/>
      <c r="K75" s="18">
        <f>COUNTIF(Entries,$E75)</f>
        <v>0</v>
      </c>
      <c r="L75" s="16"/>
      <c r="M75" s="18">
        <f>IF(ISBLANK(N75),_xlfn.CEILING.PRECISE(H75/VLOOKUP(E75,ParametersAB,6,FALSE)),N75)</f>
        <v>0</v>
      </c>
      <c r="N75" s="87"/>
      <c r="O75" s="16"/>
    </row>
    <row r="76" spans="1:15" ht="18.75" hidden="1" x14ac:dyDescent="0.25">
      <c r="A76" s="16"/>
      <c r="B76" s="233"/>
      <c r="C76" s="11"/>
      <c r="D76" s="12"/>
      <c r="E76" s="95" t="s">
        <v>41</v>
      </c>
      <c r="F76" s="95"/>
      <c r="G76" s="13"/>
      <c r="H76" s="38"/>
      <c r="I76" s="37"/>
      <c r="J76" s="17"/>
      <c r="K76" s="166"/>
      <c r="L76" s="17"/>
      <c r="M76" s="37"/>
      <c r="N76" s="86"/>
      <c r="O76" s="17"/>
    </row>
    <row r="77" spans="1:15" ht="18.75" hidden="1" x14ac:dyDescent="0.25">
      <c r="A77" s="24"/>
      <c r="B77" s="233"/>
      <c r="C77" s="9">
        <f>IF(ISBLANK(A77),D75+IF(E76=Lijsten!$B$104,15/24/60,0),A77)</f>
        <v>0.40625000000000011</v>
      </c>
      <c r="D77" s="10">
        <f>C77+M77*VLOOKUP(E77,ParametersAB,2,FALSE)+H77*(VLOOKUP(E77,ParametersAB,IF(G77=Lijsten!B$108,3,4),FALSE)+VLOOKUP(E77,ParametersAB,5,FALSE))</f>
        <v>0.40625000000000011</v>
      </c>
      <c r="E77" s="25" t="s">
        <v>41</v>
      </c>
      <c r="F77" s="25"/>
      <c r="G77" s="25" t="s">
        <v>175</v>
      </c>
      <c r="H77" s="99">
        <f t="shared" ref="H77" si="34">K77</f>
        <v>0</v>
      </c>
      <c r="I77" s="36"/>
      <c r="J77" s="16"/>
      <c r="K77" s="18">
        <f>COUNTIF(Entries,$E77)</f>
        <v>0</v>
      </c>
      <c r="L77" s="16"/>
      <c r="M77" s="18">
        <f>IF(ISBLANK(N77),_xlfn.CEILING.PRECISE(H77/VLOOKUP(E77,ParametersAB,6,FALSE)),N77)</f>
        <v>0</v>
      </c>
      <c r="N77" s="87"/>
      <c r="O77" s="16"/>
    </row>
    <row r="78" spans="1:15" ht="18.75" hidden="1" x14ac:dyDescent="0.25">
      <c r="A78" s="16"/>
      <c r="B78" s="233"/>
      <c r="C78" s="11"/>
      <c r="D78" s="12"/>
      <c r="E78" s="95" t="s">
        <v>41</v>
      </c>
      <c r="F78" s="95"/>
      <c r="G78" s="13"/>
      <c r="H78" s="38"/>
      <c r="I78" s="37"/>
      <c r="J78" s="17"/>
      <c r="K78" s="166"/>
      <c r="L78" s="17"/>
      <c r="M78" s="37"/>
      <c r="N78" s="86"/>
      <c r="O78" s="17"/>
    </row>
    <row r="79" spans="1:15" ht="18.75" hidden="1" x14ac:dyDescent="0.25">
      <c r="A79" s="24"/>
      <c r="B79" s="233"/>
      <c r="C79" s="9">
        <f>IF(ISBLANK(A79),D77+IF(E78=Lijsten!$B$104,15/24/60,0),A79)</f>
        <v>0.40625000000000011</v>
      </c>
      <c r="D79" s="10">
        <f>C79+M79*VLOOKUP(E79,ParametersAB,2,FALSE)+H79*(VLOOKUP(E79,ParametersAB,IF(G79=Lijsten!B$108,3,4),FALSE)+VLOOKUP(E79,ParametersAB,5,FALSE))</f>
        <v>0.40625000000000011</v>
      </c>
      <c r="E79" s="25" t="s">
        <v>41</v>
      </c>
      <c r="F79" s="25"/>
      <c r="G79" s="25" t="s">
        <v>175</v>
      </c>
      <c r="H79" s="99">
        <f t="shared" ref="H79" si="35">K79</f>
        <v>0</v>
      </c>
      <c r="I79" s="36"/>
      <c r="J79" s="16"/>
      <c r="K79" s="18">
        <f>COUNTIF(Entries,$E79)</f>
        <v>0</v>
      </c>
      <c r="L79" s="16"/>
      <c r="M79" s="18">
        <f>IF(ISBLANK(N79),_xlfn.CEILING.PRECISE(H79/VLOOKUP(E79,ParametersAB,6,FALSE)),N79)</f>
        <v>0</v>
      </c>
      <c r="N79" s="87"/>
      <c r="O79" s="16"/>
    </row>
    <row r="80" spans="1:15" ht="18.75" hidden="1" x14ac:dyDescent="0.25">
      <c r="A80" s="16"/>
      <c r="B80" s="233"/>
      <c r="C80" s="11"/>
      <c r="D80" s="12"/>
      <c r="E80" s="95" t="s">
        <v>41</v>
      </c>
      <c r="F80" s="95"/>
      <c r="G80" s="13"/>
      <c r="H80" s="38"/>
      <c r="I80" s="37"/>
      <c r="J80" s="17"/>
      <c r="K80" s="166"/>
      <c r="L80" s="17"/>
      <c r="M80" s="37"/>
      <c r="N80" s="86"/>
      <c r="O80" s="17"/>
    </row>
    <row r="81" spans="1:15" ht="18.75" hidden="1" x14ac:dyDescent="0.25">
      <c r="A81" s="24"/>
      <c r="B81" s="233"/>
      <c r="C81" s="9">
        <f>IF(ISBLANK(A81),D79+IF(E80=Lijsten!$B$104,15/24/60,0),A81)</f>
        <v>0.40625000000000011</v>
      </c>
      <c r="D81" s="10">
        <f>C81+M81*VLOOKUP(E81,ParametersAB,2,FALSE)+H81*(VLOOKUP(E81,ParametersAB,IF(G81=Lijsten!B$108,3,4),FALSE)+VLOOKUP(E81,ParametersAB,5,FALSE))</f>
        <v>0.40625000000000011</v>
      </c>
      <c r="E81" s="25" t="s">
        <v>41</v>
      </c>
      <c r="F81" s="25"/>
      <c r="G81" s="25" t="s">
        <v>175</v>
      </c>
      <c r="H81" s="99">
        <f t="shared" ref="H81" si="36">K81</f>
        <v>0</v>
      </c>
      <c r="I81" s="36"/>
      <c r="J81" s="16"/>
      <c r="K81" s="18">
        <f>COUNTIF(Entries,$E81)</f>
        <v>0</v>
      </c>
      <c r="L81" s="16"/>
      <c r="M81" s="18">
        <f>IF(ISBLANK(N81),_xlfn.CEILING.PRECISE(H81/VLOOKUP(E81,ParametersAB,6,FALSE)),N81)</f>
        <v>0</v>
      </c>
      <c r="N81" s="87"/>
      <c r="O81" s="16"/>
    </row>
    <row r="82" spans="1:15" ht="18.75" hidden="1" x14ac:dyDescent="0.25">
      <c r="A82" s="16"/>
      <c r="B82" s="233"/>
      <c r="C82" s="11"/>
      <c r="D82" s="12"/>
      <c r="E82" s="95" t="s">
        <v>41</v>
      </c>
      <c r="F82" s="95"/>
      <c r="G82" s="13"/>
      <c r="H82" s="38"/>
      <c r="I82" s="37"/>
      <c r="J82" s="17"/>
      <c r="K82" s="166"/>
      <c r="L82" s="17"/>
      <c r="M82" s="37"/>
      <c r="N82" s="86"/>
      <c r="O82" s="17"/>
    </row>
    <row r="83" spans="1:15" ht="18.75" hidden="1" x14ac:dyDescent="0.25">
      <c r="A83" s="24"/>
      <c r="B83" s="233"/>
      <c r="C83" s="9">
        <f>IF(ISBLANK(A83),D81+IF(E82=Lijsten!$B$104,15/24/60,0),A83)</f>
        <v>0.40625000000000011</v>
      </c>
      <c r="D83" s="10">
        <f>C83+M83*VLOOKUP(E83,ParametersAB,2,FALSE)+H83*(VLOOKUP(E83,ParametersAB,IF(G83=Lijsten!B$108,3,4),FALSE)+VLOOKUP(E83,ParametersAB,5,FALSE))</f>
        <v>0.40625000000000011</v>
      </c>
      <c r="E83" s="25" t="s">
        <v>41</v>
      </c>
      <c r="F83" s="25"/>
      <c r="G83" s="25" t="s">
        <v>175</v>
      </c>
      <c r="H83" s="99">
        <f t="shared" ref="H83" si="37">K83</f>
        <v>0</v>
      </c>
      <c r="I83" s="36"/>
      <c r="J83" s="16"/>
      <c r="K83" s="18">
        <f>COUNTIF(Entries,$E83)</f>
        <v>0</v>
      </c>
      <c r="L83" s="16"/>
      <c r="M83" s="18">
        <f>IF(ISBLANK(N83),_xlfn.CEILING.PRECISE(H83/VLOOKUP(E83,ParametersAB,6,FALSE)),N83)</f>
        <v>0</v>
      </c>
      <c r="N83" s="87"/>
      <c r="O83" s="16"/>
    </row>
    <row r="84" spans="1:15" ht="18.75" hidden="1" x14ac:dyDescent="0.25">
      <c r="A84" s="16"/>
      <c r="B84" s="233"/>
      <c r="C84" s="11"/>
      <c r="D84" s="12"/>
      <c r="E84" s="95" t="s">
        <v>41</v>
      </c>
      <c r="F84" s="95"/>
      <c r="G84" s="13"/>
      <c r="H84" s="38"/>
      <c r="I84" s="37"/>
      <c r="J84" s="17"/>
      <c r="K84" s="166"/>
      <c r="L84" s="17"/>
      <c r="M84" s="37"/>
      <c r="N84" s="86"/>
      <c r="O84" s="17"/>
    </row>
    <row r="85" spans="1:15" ht="18.75" hidden="1" x14ac:dyDescent="0.25">
      <c r="A85" s="24"/>
      <c r="B85" s="233"/>
      <c r="C85" s="9">
        <f>IF(ISBLANK(A85),D83+IF(E84=Lijsten!$B$104,15/24/60,0),A85)</f>
        <v>0.40625000000000011</v>
      </c>
      <c r="D85" s="10">
        <f>C85+M85*VLOOKUP(E85,ParametersAB,2,FALSE)+H85*(VLOOKUP(E85,ParametersAB,IF(G85=Lijsten!B$108,3,4),FALSE)+VLOOKUP(E85,ParametersAB,5,FALSE))</f>
        <v>0.40625000000000011</v>
      </c>
      <c r="E85" s="25" t="s">
        <v>41</v>
      </c>
      <c r="F85" s="25"/>
      <c r="G85" s="25" t="s">
        <v>175</v>
      </c>
      <c r="H85" s="99">
        <f t="shared" ref="H85" si="38">K85</f>
        <v>0</v>
      </c>
      <c r="I85" s="36"/>
      <c r="J85" s="16"/>
      <c r="K85" s="18">
        <f>COUNTIF(Entries,$E85)</f>
        <v>0</v>
      </c>
      <c r="L85" s="16"/>
      <c r="M85" s="18">
        <f>IF(ISBLANK(N85),_xlfn.CEILING.PRECISE(H85/VLOOKUP(E85,ParametersAB,6,FALSE)),N85)</f>
        <v>0</v>
      </c>
      <c r="N85" s="87"/>
      <c r="O85" s="16"/>
    </row>
    <row r="86" spans="1:15" ht="18.75" hidden="1" x14ac:dyDescent="0.25">
      <c r="A86" s="16"/>
      <c r="B86" s="233"/>
      <c r="C86" s="11"/>
      <c r="D86" s="12"/>
      <c r="E86" s="95" t="s">
        <v>41</v>
      </c>
      <c r="F86" s="95"/>
      <c r="G86" s="13"/>
      <c r="H86" s="38"/>
      <c r="I86" s="37"/>
      <c r="J86" s="17"/>
      <c r="K86" s="166"/>
      <c r="L86" s="17"/>
      <c r="M86" s="37"/>
      <c r="N86" s="86"/>
      <c r="O86" s="17"/>
    </row>
    <row r="87" spans="1:15" ht="18.75" hidden="1" x14ac:dyDescent="0.25">
      <c r="A87" s="24"/>
      <c r="B87" s="233"/>
      <c r="C87" s="9">
        <f>IF(ISBLANK(A87),D85+IF(E86=Lijsten!$B$104,15/24/60,0),A87)</f>
        <v>0.40625000000000011</v>
      </c>
      <c r="D87" s="10">
        <f>C87+M87*VLOOKUP(E87,ParametersAB,2,FALSE)+H87*(VLOOKUP(E87,ParametersAB,IF(G87=Lijsten!B$108,3,4),FALSE)+VLOOKUP(E87,ParametersAB,5,FALSE))</f>
        <v>0.40625000000000011</v>
      </c>
      <c r="E87" s="25" t="s">
        <v>41</v>
      </c>
      <c r="F87" s="25"/>
      <c r="G87" s="25" t="s">
        <v>175</v>
      </c>
      <c r="H87" s="99">
        <f t="shared" ref="H87" si="39">K87</f>
        <v>0</v>
      </c>
      <c r="I87" s="36"/>
      <c r="J87" s="16"/>
      <c r="K87" s="18">
        <f>COUNTIF(Entries,$E87)</f>
        <v>0</v>
      </c>
      <c r="L87" s="16"/>
      <c r="M87" s="18">
        <f>IF(ISBLANK(N87),_xlfn.CEILING.PRECISE(H87/VLOOKUP(E87,ParametersAB,6,FALSE)),N87)</f>
        <v>0</v>
      </c>
      <c r="N87" s="87"/>
      <c r="O87" s="16"/>
    </row>
    <row r="88" spans="1:15" ht="18.75" hidden="1" x14ac:dyDescent="0.25">
      <c r="A88" s="16"/>
      <c r="B88" s="233"/>
      <c r="C88" s="11"/>
      <c r="D88" s="12"/>
      <c r="E88" s="95" t="s">
        <v>41</v>
      </c>
      <c r="F88" s="95"/>
      <c r="G88" s="13"/>
      <c r="H88" s="38"/>
      <c r="I88" s="37"/>
      <c r="J88" s="17"/>
      <c r="K88" s="166"/>
      <c r="L88" s="17"/>
      <c r="M88" s="37"/>
      <c r="N88" s="86"/>
      <c r="O88" s="17"/>
    </row>
    <row r="89" spans="1:15" ht="18.75" hidden="1" x14ac:dyDescent="0.25">
      <c r="A89" s="24"/>
      <c r="B89" s="233"/>
      <c r="C89" s="9">
        <f>IF(ISBLANK(A89),D87+IF(E88=Lijsten!$B$104,15/24/60,0),A89)</f>
        <v>0.40625000000000011</v>
      </c>
      <c r="D89" s="10">
        <f>C89+M89*VLOOKUP(E89,ParametersAB,2,FALSE)+H89*(VLOOKUP(E89,ParametersAB,IF(G89=Lijsten!B$108,3,4),FALSE)+VLOOKUP(E89,ParametersAB,5,FALSE))</f>
        <v>0.40625000000000011</v>
      </c>
      <c r="E89" s="25" t="s">
        <v>41</v>
      </c>
      <c r="F89" s="25"/>
      <c r="G89" s="25" t="s">
        <v>175</v>
      </c>
      <c r="H89" s="99">
        <f t="shared" ref="H89" si="40">K89</f>
        <v>0</v>
      </c>
      <c r="I89" s="36"/>
      <c r="J89" s="16"/>
      <c r="K89" s="18">
        <f>COUNTIF(Entries,$E89)</f>
        <v>0</v>
      </c>
      <c r="L89" s="16"/>
      <c r="M89" s="18">
        <f>IF(ISBLANK(N89),_xlfn.CEILING.PRECISE(H89/VLOOKUP(E89,ParametersAB,6,FALSE)),N89)</f>
        <v>0</v>
      </c>
      <c r="N89" s="87"/>
      <c r="O89" s="16"/>
    </row>
    <row r="90" spans="1:15" ht="18.75" hidden="1" x14ac:dyDescent="0.25">
      <c r="A90" s="16"/>
      <c r="B90" s="233"/>
      <c r="C90" s="11"/>
      <c r="D90" s="12"/>
      <c r="E90" s="95" t="s">
        <v>41</v>
      </c>
      <c r="F90" s="95"/>
      <c r="G90" s="13"/>
      <c r="H90" s="38"/>
      <c r="I90" s="37"/>
      <c r="J90" s="17"/>
      <c r="K90" s="166"/>
      <c r="L90" s="17"/>
      <c r="M90" s="37"/>
      <c r="N90" s="86"/>
      <c r="O90" s="17"/>
    </row>
    <row r="91" spans="1:15" ht="18.75" hidden="1" x14ac:dyDescent="0.25">
      <c r="A91" s="24"/>
      <c r="B91" s="233"/>
      <c r="C91" s="9">
        <f>IF(ISBLANK(A91),D89+IF(E90=Lijsten!$B$104,15/24/60,0),A91)</f>
        <v>0.40625000000000011</v>
      </c>
      <c r="D91" s="10">
        <f>C91+M91*VLOOKUP(E91,ParametersAB,2,FALSE)+H91*(VLOOKUP(E91,ParametersAB,IF(G91=Lijsten!B$108,3,4),FALSE)+VLOOKUP(E91,ParametersAB,5,FALSE))</f>
        <v>0.40625000000000011</v>
      </c>
      <c r="E91" s="25" t="s">
        <v>41</v>
      </c>
      <c r="F91" s="25"/>
      <c r="G91" s="25" t="s">
        <v>175</v>
      </c>
      <c r="H91" s="99">
        <f t="shared" ref="H91" si="41">K91</f>
        <v>0</v>
      </c>
      <c r="I91" s="36"/>
      <c r="J91" s="16"/>
      <c r="K91" s="18">
        <f>COUNTIF(Entries,$E91)</f>
        <v>0</v>
      </c>
      <c r="L91" s="16"/>
      <c r="M91" s="18">
        <f>IF(ISBLANK(N91),_xlfn.CEILING.PRECISE(H91/VLOOKUP(E91,ParametersAB,6,FALSE)),N91)</f>
        <v>0</v>
      </c>
      <c r="N91" s="87"/>
      <c r="O91" s="16"/>
    </row>
    <row r="92" spans="1:15" ht="18.75" hidden="1" x14ac:dyDescent="0.25">
      <c r="A92" s="16"/>
      <c r="B92" s="233"/>
      <c r="C92" s="11"/>
      <c r="D92" s="12"/>
      <c r="E92" s="95" t="s">
        <v>41</v>
      </c>
      <c r="F92" s="95"/>
      <c r="G92" s="13"/>
      <c r="H92" s="38"/>
      <c r="I92" s="37"/>
      <c r="J92" s="17"/>
      <c r="K92" s="166"/>
      <c r="L92" s="17"/>
      <c r="M92" s="37"/>
      <c r="N92" s="86"/>
      <c r="O92" s="17"/>
    </row>
    <row r="93" spans="1:15" ht="18.75" hidden="1" x14ac:dyDescent="0.25">
      <c r="A93" s="24"/>
      <c r="B93" s="233"/>
      <c r="C93" s="9">
        <f>IF(ISBLANK(A93),D91+IF(E92=Lijsten!$B$104,15/24/60,0),A93)</f>
        <v>0.40625000000000011</v>
      </c>
      <c r="D93" s="10">
        <f>C93+M93*VLOOKUP(E93,ParametersAB,2,FALSE)+H93*(VLOOKUP(E93,ParametersAB,IF(G93=Lijsten!B$108,3,4),FALSE)+VLOOKUP(E93,ParametersAB,5,FALSE))</f>
        <v>0.40625000000000011</v>
      </c>
      <c r="E93" s="25" t="s">
        <v>41</v>
      </c>
      <c r="F93" s="25"/>
      <c r="G93" s="25" t="s">
        <v>175</v>
      </c>
      <c r="H93" s="99">
        <f t="shared" ref="H93" si="42">K93</f>
        <v>0</v>
      </c>
      <c r="I93" s="36"/>
      <c r="J93" s="16"/>
      <c r="K93" s="18">
        <f>COUNTIF(Entries,$E93)</f>
        <v>0</v>
      </c>
      <c r="L93" s="16"/>
      <c r="M93" s="18">
        <f>IF(ISBLANK(N93),_xlfn.CEILING.PRECISE(H93/VLOOKUP(E93,ParametersAB,6,FALSE)),N93)</f>
        <v>0</v>
      </c>
      <c r="N93" s="87"/>
      <c r="O93" s="16"/>
    </row>
    <row r="94" spans="1:15" ht="18.75" hidden="1" x14ac:dyDescent="0.25">
      <c r="A94" s="16"/>
      <c r="B94" s="233"/>
      <c r="C94" s="11"/>
      <c r="D94" s="12"/>
      <c r="E94" s="95" t="s">
        <v>41</v>
      </c>
      <c r="F94" s="95"/>
      <c r="G94" s="13"/>
      <c r="H94" s="38"/>
      <c r="I94" s="37"/>
      <c r="J94" s="17"/>
      <c r="K94" s="166"/>
      <c r="L94" s="17"/>
      <c r="M94" s="37"/>
      <c r="N94" s="86"/>
      <c r="O94" s="17"/>
    </row>
    <row r="95" spans="1:15" ht="18.75" hidden="1" x14ac:dyDescent="0.25">
      <c r="A95" s="24"/>
      <c r="B95" s="233"/>
      <c r="C95" s="9">
        <f>IF(ISBLANK(A95),D93+IF(E94=Lijsten!$B$104,15/24/60,0),A95)</f>
        <v>0.40625000000000011</v>
      </c>
      <c r="D95" s="10">
        <f>C95+M95*VLOOKUP(E95,ParametersAB,2,FALSE)+H95*(VLOOKUP(E95,ParametersAB,IF(G95=Lijsten!B$108,3,4),FALSE)+VLOOKUP(E95,ParametersAB,5,FALSE))</f>
        <v>0.40625000000000011</v>
      </c>
      <c r="E95" s="25" t="s">
        <v>41</v>
      </c>
      <c r="F95" s="25"/>
      <c r="G95" s="25" t="s">
        <v>175</v>
      </c>
      <c r="H95" s="99">
        <f t="shared" ref="H95" si="43">K95</f>
        <v>0</v>
      </c>
      <c r="I95" s="36"/>
      <c r="J95" s="16"/>
      <c r="K95" s="18">
        <f>COUNTIF(Entries,$E95)</f>
        <v>0</v>
      </c>
      <c r="L95" s="16"/>
      <c r="M95" s="18">
        <f>IF(ISBLANK(N95),_xlfn.CEILING.PRECISE(H95/VLOOKUP(E95,ParametersAB,6,FALSE)),N95)</f>
        <v>0</v>
      </c>
      <c r="N95" s="87"/>
      <c r="O95" s="16"/>
    </row>
    <row r="96" spans="1:15" ht="18.75" hidden="1" x14ac:dyDescent="0.25">
      <c r="A96" s="16"/>
      <c r="B96" s="233"/>
      <c r="C96" s="11"/>
      <c r="D96" s="12"/>
      <c r="E96" s="95" t="s">
        <v>41</v>
      </c>
      <c r="F96" s="95"/>
      <c r="G96" s="13"/>
      <c r="H96" s="38"/>
      <c r="I96" s="37"/>
      <c r="J96" s="17"/>
      <c r="K96" s="166"/>
      <c r="L96" s="17"/>
      <c r="M96" s="37"/>
      <c r="N96" s="86"/>
      <c r="O96" s="17"/>
    </row>
    <row r="97" spans="1:15" ht="18.75" hidden="1" x14ac:dyDescent="0.25">
      <c r="A97" s="24"/>
      <c r="B97" s="233"/>
      <c r="C97" s="9">
        <f>IF(ISBLANK(A97),D95+IF(E96=Lijsten!$B$104,15/24/60,0),A97)</f>
        <v>0.40625000000000011</v>
      </c>
      <c r="D97" s="10">
        <f>C97+M97*VLOOKUP(E97,ParametersAB,2,FALSE)+H97*(VLOOKUP(E97,ParametersAB,IF(G97=Lijsten!B$108,3,4),FALSE)+VLOOKUP(E97,ParametersAB,5,FALSE))</f>
        <v>0.40625000000000011</v>
      </c>
      <c r="E97" s="25" t="s">
        <v>41</v>
      </c>
      <c r="F97" s="25"/>
      <c r="G97" s="25" t="s">
        <v>175</v>
      </c>
      <c r="H97" s="99">
        <f t="shared" ref="H97" si="44">K97</f>
        <v>0</v>
      </c>
      <c r="I97" s="36"/>
      <c r="J97" s="16"/>
      <c r="K97" s="18">
        <f>COUNTIF(Entries,$E97)</f>
        <v>0</v>
      </c>
      <c r="L97" s="16"/>
      <c r="M97" s="18">
        <f>IF(ISBLANK(N97),_xlfn.CEILING.PRECISE(H97/VLOOKUP(E97,ParametersAB,6,FALSE)),N97)</f>
        <v>0</v>
      </c>
      <c r="N97" s="87"/>
      <c r="O97" s="16"/>
    </row>
    <row r="98" spans="1:15" ht="18.75" hidden="1" x14ac:dyDescent="0.25">
      <c r="A98" s="16"/>
      <c r="B98" s="233"/>
      <c r="C98" s="11"/>
      <c r="D98" s="12"/>
      <c r="E98" s="95" t="s">
        <v>41</v>
      </c>
      <c r="F98" s="95"/>
      <c r="G98" s="13"/>
      <c r="H98" s="38"/>
      <c r="I98" s="37"/>
      <c r="J98" s="17"/>
      <c r="K98" s="166"/>
      <c r="L98" s="17"/>
      <c r="M98" s="37"/>
      <c r="N98" s="86"/>
      <c r="O98" s="17"/>
    </row>
    <row r="99" spans="1:15" ht="18.75" hidden="1" x14ac:dyDescent="0.25">
      <c r="A99" s="24"/>
      <c r="B99" s="233"/>
      <c r="C99" s="9">
        <f>IF(ISBLANK(A99),D97+IF(E98=Lijsten!$B$104,15/24/60,0),A99)</f>
        <v>0.40625000000000011</v>
      </c>
      <c r="D99" s="10">
        <f>C99+M99*VLOOKUP(E99,ParametersAB,2,FALSE)+H99*(VLOOKUP(E99,ParametersAB,IF(G99=Lijsten!B$108,3,4),FALSE)+VLOOKUP(E99,ParametersAB,5,FALSE))</f>
        <v>0.40625000000000011</v>
      </c>
      <c r="E99" s="25" t="s">
        <v>41</v>
      </c>
      <c r="F99" s="25"/>
      <c r="G99" s="25" t="s">
        <v>175</v>
      </c>
      <c r="H99" s="99">
        <f t="shared" ref="H99" si="45">K99</f>
        <v>0</v>
      </c>
      <c r="I99" s="36"/>
      <c r="J99" s="16"/>
      <c r="K99" s="18">
        <f>COUNTIF(Entries,$E99)</f>
        <v>0</v>
      </c>
      <c r="L99" s="16"/>
      <c r="M99" s="18">
        <f>IF(ISBLANK(N99),_xlfn.CEILING.PRECISE(H99/VLOOKUP(E99,ParametersAB,6,FALSE)),N99)</f>
        <v>0</v>
      </c>
      <c r="N99" s="87"/>
      <c r="O99" s="16"/>
    </row>
    <row r="100" spans="1:15" ht="18.75" hidden="1" x14ac:dyDescent="0.25">
      <c r="A100" s="16"/>
      <c r="B100" s="233"/>
      <c r="C100" s="11"/>
      <c r="D100" s="12"/>
      <c r="E100" s="95" t="s">
        <v>41</v>
      </c>
      <c r="F100" s="95"/>
      <c r="G100" s="13"/>
      <c r="H100" s="38"/>
      <c r="I100" s="37"/>
      <c r="J100" s="17"/>
      <c r="K100" s="166"/>
      <c r="L100" s="17"/>
      <c r="M100" s="37"/>
      <c r="N100" s="86"/>
      <c r="O100" s="17"/>
    </row>
    <row r="101" spans="1:15" ht="18.75" hidden="1" x14ac:dyDescent="0.25">
      <c r="A101" s="24"/>
      <c r="B101" s="233"/>
      <c r="C101" s="9">
        <f>IF(ISBLANK(A101),D99+IF(E100=Lijsten!$B$104,15/24/60,0),A101)</f>
        <v>0.40625000000000011</v>
      </c>
      <c r="D101" s="10">
        <f>C101+M101*VLOOKUP(E101,ParametersAB,2,FALSE)+H101*(VLOOKUP(E101,ParametersAB,IF(G101=Lijsten!B$108,3,4),FALSE)+VLOOKUP(E101,ParametersAB,5,FALSE))</f>
        <v>0.40625000000000011</v>
      </c>
      <c r="E101" s="25" t="s">
        <v>41</v>
      </c>
      <c r="F101" s="25"/>
      <c r="G101" s="25" t="s">
        <v>175</v>
      </c>
      <c r="H101" s="99">
        <f t="shared" ref="H101" si="46">K101</f>
        <v>0</v>
      </c>
      <c r="I101" s="36"/>
      <c r="J101" s="16"/>
      <c r="K101" s="18">
        <f>COUNTIF(Entries,$E101)</f>
        <v>0</v>
      </c>
      <c r="L101" s="16"/>
      <c r="M101" s="18">
        <f>IF(ISBLANK(N101),_xlfn.CEILING.PRECISE(H101/VLOOKUP(E101,ParametersAB,6,FALSE)),N101)</f>
        <v>0</v>
      </c>
      <c r="N101" s="87"/>
      <c r="O101" s="16"/>
    </row>
    <row r="102" spans="1:15" ht="18.75" hidden="1" x14ac:dyDescent="0.25">
      <c r="A102" s="16"/>
      <c r="B102" s="233"/>
      <c r="C102" s="11"/>
      <c r="D102" s="12"/>
      <c r="E102" s="95" t="s">
        <v>41</v>
      </c>
      <c r="F102" s="95"/>
      <c r="G102" s="13"/>
      <c r="H102" s="38"/>
      <c r="I102" s="37"/>
      <c r="J102" s="17"/>
      <c r="K102" s="166"/>
      <c r="L102" s="17"/>
      <c r="M102" s="37"/>
      <c r="N102" s="86"/>
      <c r="O102" s="17"/>
    </row>
    <row r="103" spans="1:15" ht="18.75" hidden="1" x14ac:dyDescent="0.25">
      <c r="A103" s="24"/>
      <c r="B103" s="233"/>
      <c r="C103" s="9">
        <f>IF(ISBLANK(A103),D101+IF(E102=Lijsten!$B$104,15/24/60,0),A103)</f>
        <v>0.40625000000000011</v>
      </c>
      <c r="D103" s="10">
        <f>C103+M103*VLOOKUP(E103,ParametersAB,2,FALSE)+H103*(VLOOKUP(E103,ParametersAB,IF(G103=Lijsten!B$108,3,4),FALSE)+VLOOKUP(E103,ParametersAB,5,FALSE))</f>
        <v>0.40625000000000011</v>
      </c>
      <c r="E103" s="25" t="s">
        <v>41</v>
      </c>
      <c r="F103" s="25"/>
      <c r="G103" s="25" t="s">
        <v>175</v>
      </c>
      <c r="H103" s="99">
        <f t="shared" ref="H103" si="47">K103</f>
        <v>0</v>
      </c>
      <c r="I103" s="36"/>
      <c r="J103" s="16"/>
      <c r="K103" s="18">
        <f>COUNTIF(Entries,$E103)</f>
        <v>0</v>
      </c>
      <c r="L103" s="16"/>
      <c r="M103" s="18">
        <f>IF(ISBLANK(N103),_xlfn.CEILING.PRECISE(H103/VLOOKUP(E103,ParametersAB,6,FALSE)),N103)</f>
        <v>0</v>
      </c>
      <c r="N103" s="87"/>
      <c r="O103" s="16"/>
    </row>
    <row r="104" spans="1:15" ht="18.75" hidden="1" x14ac:dyDescent="0.25">
      <c r="A104" s="16"/>
      <c r="B104" s="233"/>
      <c r="C104" s="11"/>
      <c r="D104" s="12"/>
      <c r="E104" s="95" t="s">
        <v>41</v>
      </c>
      <c r="F104" s="95"/>
      <c r="G104" s="13"/>
      <c r="H104" s="38"/>
      <c r="I104" s="37"/>
      <c r="J104" s="17"/>
      <c r="K104" s="166"/>
      <c r="L104" s="17"/>
      <c r="M104" s="37"/>
      <c r="N104" s="86"/>
      <c r="O104" s="17"/>
    </row>
    <row r="105" spans="1:15" ht="18.75" hidden="1" x14ac:dyDescent="0.25">
      <c r="A105" s="24"/>
      <c r="B105" s="233"/>
      <c r="C105" s="9">
        <f>IF(ISBLANK(A105),D103+IF(E104=Lijsten!$B$104,15/24/60,0),A105)</f>
        <v>0.40625000000000011</v>
      </c>
      <c r="D105" s="10">
        <f>C105+M105*VLOOKUP(E105,ParametersAB,2,FALSE)+H105*(VLOOKUP(E105,ParametersAB,IF(G105=Lijsten!B$108,3,4),FALSE)+VLOOKUP(E105,ParametersAB,5,FALSE))</f>
        <v>0.40625000000000011</v>
      </c>
      <c r="E105" s="25" t="s">
        <v>41</v>
      </c>
      <c r="F105" s="25"/>
      <c r="G105" s="25" t="s">
        <v>175</v>
      </c>
      <c r="H105" s="99">
        <f t="shared" ref="H105" si="48">K105</f>
        <v>0</v>
      </c>
      <c r="I105" s="36"/>
      <c r="J105" s="16"/>
      <c r="K105" s="18">
        <f>COUNTIF(Entries,$E105)</f>
        <v>0</v>
      </c>
      <c r="L105" s="16"/>
      <c r="M105" s="18">
        <f>IF(ISBLANK(N105),_xlfn.CEILING.PRECISE(H105/VLOOKUP(E105,ParametersAB,6,FALSE)),N105)</f>
        <v>0</v>
      </c>
      <c r="N105" s="87"/>
      <c r="O105" s="16"/>
    </row>
    <row r="106" spans="1:15" ht="18.75" hidden="1" x14ac:dyDescent="0.25">
      <c r="A106" s="16"/>
      <c r="B106" s="233"/>
      <c r="C106" s="11"/>
      <c r="D106" s="12"/>
      <c r="E106" s="95" t="s">
        <v>41</v>
      </c>
      <c r="F106" s="95"/>
      <c r="G106" s="13"/>
      <c r="H106" s="38"/>
      <c r="I106" s="37"/>
      <c r="J106" s="17"/>
      <c r="K106" s="166"/>
      <c r="L106" s="17"/>
      <c r="M106" s="37"/>
      <c r="N106" s="86"/>
      <c r="O106" s="17"/>
    </row>
    <row r="107" spans="1:15" ht="18.75" hidden="1" x14ac:dyDescent="0.25">
      <c r="A107" s="24"/>
      <c r="B107" s="233"/>
      <c r="C107" s="9">
        <f>IF(ISBLANK(A107),D105+IF(E106=Lijsten!$B$104,15/24/60,0),A107)</f>
        <v>0.40625000000000011</v>
      </c>
      <c r="D107" s="10">
        <f>C107+M107*VLOOKUP(E107,ParametersAB,2,FALSE)+H107*(VLOOKUP(E107,ParametersAB,IF(G107=Lijsten!B$108,3,4),FALSE)+VLOOKUP(E107,ParametersAB,5,FALSE))</f>
        <v>0.40625000000000011</v>
      </c>
      <c r="E107" s="25" t="s">
        <v>41</v>
      </c>
      <c r="F107" s="25"/>
      <c r="G107" s="25" t="s">
        <v>175</v>
      </c>
      <c r="H107" s="99">
        <f t="shared" ref="H107" si="49">K107</f>
        <v>0</v>
      </c>
      <c r="I107" s="36"/>
      <c r="J107" s="16"/>
      <c r="K107" s="18">
        <f>COUNTIF(Entries,$E107)</f>
        <v>0</v>
      </c>
      <c r="L107" s="16"/>
      <c r="M107" s="18">
        <f>IF(ISBLANK(N107),_xlfn.CEILING.PRECISE(H107/VLOOKUP(E107,ParametersAB,6,FALSE)),N107)</f>
        <v>0</v>
      </c>
      <c r="N107" s="87"/>
      <c r="O107" s="16"/>
    </row>
    <row r="108" spans="1:15" ht="18.75" hidden="1" x14ac:dyDescent="0.25">
      <c r="A108" s="16"/>
      <c r="B108" s="233"/>
      <c r="C108" s="11"/>
      <c r="D108" s="12"/>
      <c r="E108" s="95" t="s">
        <v>41</v>
      </c>
      <c r="F108" s="95"/>
      <c r="G108" s="13"/>
      <c r="H108" s="38"/>
      <c r="I108" s="37"/>
      <c r="J108" s="17"/>
      <c r="K108" s="166"/>
      <c r="L108" s="17"/>
      <c r="M108" s="37"/>
      <c r="N108" s="86"/>
      <c r="O108" s="17"/>
    </row>
    <row r="109" spans="1:15" ht="18.75" hidden="1" x14ac:dyDescent="0.25">
      <c r="A109" s="24"/>
      <c r="B109" s="233"/>
      <c r="C109" s="9">
        <f>IF(ISBLANK(A109),D107+IF(E108=Lijsten!$B$104,15/24/60,0),A109)</f>
        <v>0.40625000000000011</v>
      </c>
      <c r="D109" s="10">
        <f>C109+M109*VLOOKUP(E109,ParametersAB,2,FALSE)+H109*(VLOOKUP(E109,ParametersAB,IF(G109=Lijsten!B$108,3,4),FALSE)+VLOOKUP(E109,ParametersAB,5,FALSE))</f>
        <v>0.40625000000000011</v>
      </c>
      <c r="E109" s="25" t="s">
        <v>41</v>
      </c>
      <c r="F109" s="25"/>
      <c r="G109" s="25" t="s">
        <v>175</v>
      </c>
      <c r="H109" s="99">
        <f t="shared" ref="H109" si="50">K109</f>
        <v>0</v>
      </c>
      <c r="I109" s="36"/>
      <c r="J109" s="16"/>
      <c r="K109" s="18">
        <f>COUNTIF(Entries,$E109)</f>
        <v>0</v>
      </c>
      <c r="L109" s="16"/>
      <c r="M109" s="18">
        <f>IF(ISBLANK(N109),_xlfn.CEILING.PRECISE(H109/VLOOKUP(E109,ParametersAB,6,FALSE)),N109)</f>
        <v>0</v>
      </c>
      <c r="N109" s="87"/>
      <c r="O109" s="16"/>
    </row>
    <row r="110" spans="1:15" ht="18.75" hidden="1" x14ac:dyDescent="0.25">
      <c r="A110" s="16"/>
      <c r="B110" s="233"/>
      <c r="C110" s="11"/>
      <c r="D110" s="12"/>
      <c r="E110" s="95" t="s">
        <v>41</v>
      </c>
      <c r="F110" s="95"/>
      <c r="G110" s="13"/>
      <c r="H110" s="38"/>
      <c r="I110" s="37"/>
      <c r="J110" s="17"/>
      <c r="K110" s="166"/>
      <c r="L110" s="17"/>
      <c r="M110" s="37"/>
      <c r="N110" s="86"/>
      <c r="O110" s="17"/>
    </row>
    <row r="111" spans="1:15" ht="18.75" hidden="1" x14ac:dyDescent="0.25">
      <c r="A111" s="24"/>
      <c r="B111" s="233"/>
      <c r="C111" s="9">
        <f>IF(ISBLANK(A111),D109+IF(E110=Lijsten!$B$104,15/24/60,0),A111)</f>
        <v>0.40625000000000011</v>
      </c>
      <c r="D111" s="10">
        <f>C111+M111*VLOOKUP(E111,ParametersAB,2,FALSE)+H111*(VLOOKUP(E111,ParametersAB,IF(G111=Lijsten!B$108,3,4),FALSE)+VLOOKUP(E111,ParametersAB,5,FALSE))</f>
        <v>0.40625000000000011</v>
      </c>
      <c r="E111" s="25" t="s">
        <v>41</v>
      </c>
      <c r="F111" s="25"/>
      <c r="G111" s="25" t="s">
        <v>175</v>
      </c>
      <c r="H111" s="99">
        <f t="shared" ref="H111" si="51">K111</f>
        <v>0</v>
      </c>
      <c r="I111" s="36"/>
      <c r="J111" s="16"/>
      <c r="K111" s="18">
        <f>COUNTIF(Entries,$E111)</f>
        <v>0</v>
      </c>
      <c r="L111" s="16"/>
      <c r="M111" s="18">
        <f>IF(ISBLANK(N111),_xlfn.CEILING.PRECISE(H111/VLOOKUP(E111,ParametersAB,6,FALSE)),N111)</f>
        <v>0</v>
      </c>
      <c r="N111" s="87"/>
      <c r="O111" s="16"/>
    </row>
    <row r="112" spans="1:15" ht="18.75" hidden="1" x14ac:dyDescent="0.25">
      <c r="A112" s="16"/>
      <c r="B112" s="233"/>
      <c r="C112" s="11"/>
      <c r="D112" s="12"/>
      <c r="E112" s="95" t="s">
        <v>41</v>
      </c>
      <c r="F112" s="95"/>
      <c r="G112" s="13"/>
      <c r="H112" s="38"/>
      <c r="I112" s="37"/>
      <c r="J112" s="17"/>
      <c r="K112" s="166"/>
      <c r="L112" s="17"/>
      <c r="M112" s="37"/>
      <c r="N112" s="86"/>
      <c r="O112" s="17"/>
    </row>
    <row r="113" spans="1:15" ht="18.75" hidden="1" x14ac:dyDescent="0.25">
      <c r="A113" s="24"/>
      <c r="B113" s="233"/>
      <c r="C113" s="9">
        <f>IF(ISBLANK(A113),D111+IF(E112=Lijsten!$B$104,15/24/60,0),A113)</f>
        <v>0.40625000000000011</v>
      </c>
      <c r="D113" s="10">
        <f>C113+M113*VLOOKUP(E113,ParametersAB,2,FALSE)+H113*(VLOOKUP(E113,ParametersAB,IF(G113=Lijsten!B$108,3,4),FALSE)+VLOOKUP(E113,ParametersAB,5,FALSE))</f>
        <v>0.40625000000000011</v>
      </c>
      <c r="E113" s="25" t="s">
        <v>41</v>
      </c>
      <c r="F113" s="25"/>
      <c r="G113" s="25" t="s">
        <v>175</v>
      </c>
      <c r="H113" s="99">
        <f t="shared" ref="H113" si="52">K113</f>
        <v>0</v>
      </c>
      <c r="I113" s="36"/>
      <c r="J113" s="16"/>
      <c r="K113" s="18">
        <f>COUNTIF(Entries,$E113)</f>
        <v>0</v>
      </c>
      <c r="L113" s="16"/>
      <c r="M113" s="18">
        <f>IF(ISBLANK(N113),_xlfn.CEILING.PRECISE(H113/VLOOKUP(E113,ParametersAB,6,FALSE)),N113)</f>
        <v>0</v>
      </c>
      <c r="N113" s="87"/>
      <c r="O113" s="16"/>
    </row>
    <row r="114" spans="1:15" ht="18.75" hidden="1" x14ac:dyDescent="0.25">
      <c r="A114" s="16"/>
      <c r="B114" s="233"/>
      <c r="C114" s="11"/>
      <c r="D114" s="12"/>
      <c r="E114" s="95" t="s">
        <v>41</v>
      </c>
      <c r="F114" s="95"/>
      <c r="G114" s="13"/>
      <c r="H114" s="38"/>
      <c r="I114" s="37"/>
      <c r="J114" s="17"/>
      <c r="K114" s="166"/>
      <c r="L114" s="17"/>
      <c r="M114" s="37"/>
      <c r="N114" s="86"/>
      <c r="O114" s="17"/>
    </row>
    <row r="115" spans="1:15" ht="18.75" hidden="1" x14ac:dyDescent="0.25">
      <c r="A115" s="24"/>
      <c r="B115" s="233"/>
      <c r="C115" s="9">
        <f>IF(ISBLANK(A115),D113+IF(E114=Lijsten!$B$104,15/24/60,0),A115)</f>
        <v>0.40625000000000011</v>
      </c>
      <c r="D115" s="10">
        <f>C115+M115*VLOOKUP(E115,ParametersAB,2,FALSE)+H115*(VLOOKUP(E115,ParametersAB,IF(G115=Lijsten!B$108,3,4),FALSE)+VLOOKUP(E115,ParametersAB,5,FALSE))</f>
        <v>0.40625000000000011</v>
      </c>
      <c r="E115" s="25" t="s">
        <v>41</v>
      </c>
      <c r="F115" s="25"/>
      <c r="G115" s="25" t="s">
        <v>175</v>
      </c>
      <c r="H115" s="99">
        <f t="shared" ref="H115" si="53">K115</f>
        <v>0</v>
      </c>
      <c r="I115" s="36"/>
      <c r="J115" s="16"/>
      <c r="K115" s="18">
        <f>COUNTIF(Entries,$E115)</f>
        <v>0</v>
      </c>
      <c r="L115" s="16"/>
      <c r="M115" s="18">
        <f>IF(ISBLANK(N115),_xlfn.CEILING.PRECISE(H115/VLOOKUP(E115,ParametersAB,6,FALSE)),N115)</f>
        <v>0</v>
      </c>
      <c r="N115" s="87"/>
      <c r="O115" s="16"/>
    </row>
    <row r="116" spans="1:15" ht="18.75" hidden="1" x14ac:dyDescent="0.25">
      <c r="A116" s="16"/>
      <c r="B116" s="233"/>
      <c r="C116" s="11"/>
      <c r="D116" s="12"/>
      <c r="E116" s="95" t="s">
        <v>41</v>
      </c>
      <c r="F116" s="95"/>
      <c r="G116" s="13"/>
      <c r="H116" s="38"/>
      <c r="I116" s="37"/>
      <c r="J116" s="17"/>
      <c r="K116" s="166"/>
      <c r="L116" s="17"/>
      <c r="M116" s="37"/>
      <c r="N116" s="86"/>
      <c r="O116" s="17"/>
    </row>
    <row r="117" spans="1:15" ht="18.75" hidden="1" x14ac:dyDescent="0.25">
      <c r="A117" s="24"/>
      <c r="B117" s="233"/>
      <c r="C117" s="9">
        <f>IF(ISBLANK(A117),D115+IF(E116=Lijsten!$B$104,15/24/60,0),A117)</f>
        <v>0.40625000000000011</v>
      </c>
      <c r="D117" s="10">
        <f>C117+M117*VLOOKUP(E117,ParametersAB,2,FALSE)+H117*(VLOOKUP(E117,ParametersAB,IF(G117=Lijsten!B$108,3,4),FALSE)+VLOOKUP(E117,ParametersAB,5,FALSE))</f>
        <v>0.40625000000000011</v>
      </c>
      <c r="E117" s="25" t="s">
        <v>41</v>
      </c>
      <c r="F117" s="25"/>
      <c r="G117" s="25" t="s">
        <v>175</v>
      </c>
      <c r="H117" s="99">
        <f t="shared" ref="H117" si="54">K117</f>
        <v>0</v>
      </c>
      <c r="I117" s="36"/>
      <c r="J117" s="16"/>
      <c r="K117" s="18">
        <f>COUNTIF(Entries,$E117)</f>
        <v>0</v>
      </c>
      <c r="L117" s="16"/>
      <c r="M117" s="18">
        <f>IF(ISBLANK(N117),_xlfn.CEILING.PRECISE(H117/VLOOKUP(E117,ParametersAB,6,FALSE)),N117)</f>
        <v>0</v>
      </c>
      <c r="N117" s="87"/>
      <c r="O117" s="16"/>
    </row>
    <row r="118" spans="1:15" ht="18.75" hidden="1" x14ac:dyDescent="0.25">
      <c r="A118" s="16"/>
      <c r="B118" s="233"/>
      <c r="C118" s="11"/>
      <c r="D118" s="12"/>
      <c r="E118" s="95" t="s">
        <v>41</v>
      </c>
      <c r="F118" s="95"/>
      <c r="G118" s="13"/>
      <c r="H118" s="38"/>
      <c r="I118" s="37"/>
      <c r="J118" s="17"/>
      <c r="K118" s="166"/>
      <c r="L118" s="17"/>
      <c r="M118" s="37"/>
      <c r="N118" s="86"/>
      <c r="O118" s="17"/>
    </row>
    <row r="119" spans="1:15" ht="18.75" hidden="1" x14ac:dyDescent="0.25">
      <c r="A119" s="24"/>
      <c r="B119" s="233"/>
      <c r="C119" s="9">
        <f>IF(ISBLANK(A119),D117+IF(E118=Lijsten!$B$104,15/24/60,0),A119)</f>
        <v>0.40625000000000011</v>
      </c>
      <c r="D119" s="10">
        <f>C119+M119*VLOOKUP(E119,ParametersAB,2,FALSE)+H119*(VLOOKUP(E119,ParametersAB,IF(G119=Lijsten!B$108,3,4),FALSE)+VLOOKUP(E119,ParametersAB,5,FALSE))</f>
        <v>0.40625000000000011</v>
      </c>
      <c r="E119" s="25" t="s">
        <v>41</v>
      </c>
      <c r="F119" s="25"/>
      <c r="G119" s="25" t="s">
        <v>175</v>
      </c>
      <c r="H119" s="99">
        <f t="shared" ref="H119" si="55">K119</f>
        <v>0</v>
      </c>
      <c r="I119" s="36"/>
      <c r="J119" s="16"/>
      <c r="K119" s="18">
        <f>COUNTIF(Entries,$E119)</f>
        <v>0</v>
      </c>
      <c r="L119" s="16"/>
      <c r="M119" s="18">
        <f>IF(ISBLANK(N119),_xlfn.CEILING.PRECISE(H119/VLOOKUP(E119,ParametersAB,6,FALSE)),N119)</f>
        <v>0</v>
      </c>
      <c r="N119" s="87"/>
      <c r="O119" s="16"/>
    </row>
    <row r="120" spans="1:15" ht="18.75" hidden="1" x14ac:dyDescent="0.25">
      <c r="A120" s="16"/>
      <c r="B120" s="233"/>
      <c r="C120" s="11"/>
      <c r="D120" s="12"/>
      <c r="E120" s="95" t="s">
        <v>41</v>
      </c>
      <c r="F120" s="95"/>
      <c r="G120" s="13"/>
      <c r="H120" s="38"/>
      <c r="I120" s="37"/>
      <c r="J120" s="17"/>
      <c r="K120" s="166"/>
      <c r="L120" s="17"/>
      <c r="M120" s="37"/>
      <c r="N120" s="86"/>
      <c r="O120" s="17"/>
    </row>
    <row r="121" spans="1:15" ht="18.75" hidden="1" x14ac:dyDescent="0.25">
      <c r="A121" s="24"/>
      <c r="B121" s="233"/>
      <c r="C121" s="9">
        <f>IF(ISBLANK(A121),D119+IF(E120=Lijsten!$B$104,15/24/60,0),A121)</f>
        <v>0.40625000000000011</v>
      </c>
      <c r="D121" s="10">
        <f>C121+M121*VLOOKUP(E121,ParametersAB,2,FALSE)+H121*(VLOOKUP(E121,ParametersAB,IF(G121=Lijsten!B$108,3,4),FALSE)+VLOOKUP(E121,ParametersAB,5,FALSE))</f>
        <v>0.40625000000000011</v>
      </c>
      <c r="E121" s="25" t="s">
        <v>41</v>
      </c>
      <c r="F121" s="25"/>
      <c r="G121" s="25" t="s">
        <v>175</v>
      </c>
      <c r="H121" s="99">
        <f t="shared" ref="H121" si="56">K121</f>
        <v>0</v>
      </c>
      <c r="I121" s="36"/>
      <c r="J121" s="16"/>
      <c r="K121" s="18">
        <f>COUNTIF(Entries,$E121)</f>
        <v>0</v>
      </c>
      <c r="L121" s="16"/>
      <c r="M121" s="18">
        <f>IF(ISBLANK(N121),_xlfn.CEILING.PRECISE(H121/VLOOKUP(E121,ParametersAB,6,FALSE)),N121)</f>
        <v>0</v>
      </c>
      <c r="N121" s="87"/>
      <c r="O121" s="16"/>
    </row>
    <row r="122" spans="1:15" ht="18.75" hidden="1" x14ac:dyDescent="0.25">
      <c r="A122" s="16"/>
      <c r="B122" s="233"/>
      <c r="C122" s="11"/>
      <c r="D122" s="12"/>
      <c r="E122" s="95" t="s">
        <v>41</v>
      </c>
      <c r="F122" s="95"/>
      <c r="G122" s="13"/>
      <c r="H122" s="38"/>
      <c r="I122" s="37"/>
      <c r="J122" s="17"/>
      <c r="K122" s="166"/>
      <c r="L122" s="17"/>
      <c r="M122" s="37"/>
      <c r="N122" s="86"/>
      <c r="O122" s="17"/>
    </row>
    <row r="123" spans="1:15" ht="18.75" hidden="1" x14ac:dyDescent="0.25">
      <c r="A123" s="24"/>
      <c r="B123" s="233"/>
      <c r="C123" s="9">
        <f>IF(ISBLANK(A123),D121+IF(E122=Lijsten!$B$104,15/24/60,0),A123)</f>
        <v>0.40625000000000011</v>
      </c>
      <c r="D123" s="10">
        <f>C123+M123*VLOOKUP(E123,ParametersAB,2,FALSE)+H123*(VLOOKUP(E123,ParametersAB,IF(G123=Lijsten!B$108,3,4),FALSE)+VLOOKUP(E123,ParametersAB,5,FALSE))</f>
        <v>0.40625000000000011</v>
      </c>
      <c r="E123" s="25" t="s">
        <v>41</v>
      </c>
      <c r="F123" s="25"/>
      <c r="G123" s="25" t="s">
        <v>175</v>
      </c>
      <c r="H123" s="99">
        <f t="shared" ref="H123" si="57">K123</f>
        <v>0</v>
      </c>
      <c r="I123" s="36"/>
      <c r="J123" s="16"/>
      <c r="K123" s="18">
        <f>COUNTIF(Entries,$E123)</f>
        <v>0</v>
      </c>
      <c r="L123" s="16"/>
      <c r="M123" s="18">
        <f>IF(ISBLANK(N123),_xlfn.CEILING.PRECISE(H123/VLOOKUP(E123,ParametersAB,6,FALSE)),N123)</f>
        <v>0</v>
      </c>
      <c r="N123" s="87"/>
      <c r="O123" s="16"/>
    </row>
    <row r="124" spans="1:15" ht="18.75" hidden="1" x14ac:dyDescent="0.25">
      <c r="A124" s="16"/>
      <c r="B124" s="233"/>
      <c r="C124" s="11"/>
      <c r="D124" s="12"/>
      <c r="E124" s="95" t="s">
        <v>41</v>
      </c>
      <c r="F124" s="95"/>
      <c r="G124" s="13"/>
      <c r="H124" s="38"/>
      <c r="I124" s="37"/>
      <c r="J124" s="17"/>
      <c r="K124" s="166"/>
      <c r="L124" s="17"/>
      <c r="M124" s="37"/>
      <c r="N124" s="86"/>
      <c r="O124" s="17"/>
    </row>
    <row r="125" spans="1:15" ht="18.75" hidden="1" x14ac:dyDescent="0.25">
      <c r="A125" s="24"/>
      <c r="B125" s="233"/>
      <c r="C125" s="9">
        <f>IF(ISBLANK(A125),D123+IF(E124=Lijsten!$B$104,15/24/60,0),A125)</f>
        <v>0.40625000000000011</v>
      </c>
      <c r="D125" s="10">
        <f>C125+M125*VLOOKUP(E125,ParametersAB,2,FALSE)+H125*(VLOOKUP(E125,ParametersAB,IF(G125=Lijsten!B$108,3,4),FALSE)+VLOOKUP(E125,ParametersAB,5,FALSE))</f>
        <v>0.40625000000000011</v>
      </c>
      <c r="E125" s="25" t="s">
        <v>41</v>
      </c>
      <c r="F125" s="25"/>
      <c r="G125" s="25" t="s">
        <v>175</v>
      </c>
      <c r="H125" s="99">
        <f t="shared" ref="H125" si="58">K125</f>
        <v>0</v>
      </c>
      <c r="I125" s="36"/>
      <c r="J125" s="16"/>
      <c r="K125" s="18">
        <f>COUNTIF(Entries,$E125)</f>
        <v>0</v>
      </c>
      <c r="L125" s="16"/>
      <c r="M125" s="18">
        <f>IF(ISBLANK(N125),_xlfn.CEILING.PRECISE(H125/VLOOKUP(E125,ParametersAB,6,FALSE)),N125)</f>
        <v>0</v>
      </c>
      <c r="N125" s="87"/>
      <c r="O125" s="16"/>
    </row>
    <row r="126" spans="1:15" ht="18.75" hidden="1" x14ac:dyDescent="0.25">
      <c r="A126" s="16"/>
      <c r="B126" s="233"/>
      <c r="C126" s="11"/>
      <c r="D126" s="12"/>
      <c r="E126" s="95" t="s">
        <v>41</v>
      </c>
      <c r="F126" s="95"/>
      <c r="G126" s="13"/>
      <c r="H126" s="38"/>
      <c r="I126" s="37"/>
      <c r="J126" s="17"/>
      <c r="K126" s="166"/>
      <c r="L126" s="17"/>
      <c r="M126" s="37"/>
      <c r="N126" s="86"/>
      <c r="O126" s="17"/>
    </row>
    <row r="127" spans="1:15" ht="18.75" hidden="1" x14ac:dyDescent="0.25">
      <c r="A127" s="24"/>
      <c r="B127" s="233"/>
      <c r="C127" s="9">
        <f>IF(ISBLANK(A127),D125+IF(E126=Lijsten!$B$104,15/24/60,0),A127)</f>
        <v>0.40625000000000011</v>
      </c>
      <c r="D127" s="10">
        <f>C127+M127*VLOOKUP(E127,ParametersAB,2,FALSE)+H127*(VLOOKUP(E127,ParametersAB,IF(G127=Lijsten!B$108,3,4),FALSE)+VLOOKUP(E127,ParametersAB,5,FALSE))</f>
        <v>0.40625000000000011</v>
      </c>
      <c r="E127" s="25" t="s">
        <v>41</v>
      </c>
      <c r="F127" s="25"/>
      <c r="G127" s="25" t="s">
        <v>175</v>
      </c>
      <c r="H127" s="99">
        <f t="shared" ref="H127" si="59">K127</f>
        <v>0</v>
      </c>
      <c r="I127" s="36"/>
      <c r="J127" s="16"/>
      <c r="K127" s="18">
        <f>COUNTIF(Entries,$E127)</f>
        <v>0</v>
      </c>
      <c r="L127" s="16"/>
      <c r="M127" s="18">
        <f>IF(ISBLANK(N127),_xlfn.CEILING.PRECISE(H127/VLOOKUP(E127,ParametersAB,6,FALSE)),N127)</f>
        <v>0</v>
      </c>
      <c r="N127" s="87"/>
      <c r="O127" s="16"/>
    </row>
    <row r="128" spans="1:15" ht="18.75" hidden="1" x14ac:dyDescent="0.25">
      <c r="A128" s="16"/>
      <c r="B128" s="233"/>
      <c r="C128" s="11"/>
      <c r="D128" s="12"/>
      <c r="E128" s="95" t="s">
        <v>41</v>
      </c>
      <c r="F128" s="95"/>
      <c r="G128" s="13"/>
      <c r="H128" s="38"/>
      <c r="I128" s="37"/>
      <c r="J128" s="17"/>
      <c r="K128" s="166"/>
      <c r="L128" s="17"/>
      <c r="M128" s="37"/>
      <c r="N128" s="86"/>
      <c r="O128" s="17"/>
    </row>
    <row r="129" spans="1:15" ht="18.75" hidden="1" x14ac:dyDescent="0.25">
      <c r="A129" s="24"/>
      <c r="B129" s="233"/>
      <c r="C129" s="9">
        <f>IF(ISBLANK(A129),D127+IF(E128=Lijsten!$B$104,15/24/60,0),A129)</f>
        <v>0.40625000000000011</v>
      </c>
      <c r="D129" s="10">
        <f>C129+M129*VLOOKUP(E129,ParametersAB,2,FALSE)+H129*(VLOOKUP(E129,ParametersAB,IF(G129=Lijsten!B$108,3,4),FALSE)+VLOOKUP(E129,ParametersAB,5,FALSE))</f>
        <v>0.40625000000000011</v>
      </c>
      <c r="E129" s="25" t="s">
        <v>41</v>
      </c>
      <c r="F129" s="25"/>
      <c r="G129" s="25" t="s">
        <v>175</v>
      </c>
      <c r="H129" s="99">
        <f t="shared" ref="H129" si="60">K129</f>
        <v>0</v>
      </c>
      <c r="I129" s="36"/>
      <c r="J129" s="16"/>
      <c r="K129" s="18">
        <f>COUNTIF(Entries,$E129)</f>
        <v>0</v>
      </c>
      <c r="L129" s="16"/>
      <c r="M129" s="18">
        <f>IF(ISBLANK(N129),_xlfn.CEILING.PRECISE(H129/VLOOKUP(E129,ParametersAB,6,FALSE)),N129)</f>
        <v>0</v>
      </c>
      <c r="N129" s="87"/>
      <c r="O129" s="16"/>
    </row>
    <row r="130" spans="1:15" ht="18.75" hidden="1" x14ac:dyDescent="0.25">
      <c r="A130" s="16"/>
      <c r="B130" s="233"/>
      <c r="C130" s="11"/>
      <c r="D130" s="12"/>
      <c r="E130" s="95" t="s">
        <v>41</v>
      </c>
      <c r="F130" s="95"/>
      <c r="G130" s="13"/>
      <c r="H130" s="38"/>
      <c r="I130" s="37"/>
      <c r="J130" s="17"/>
      <c r="K130" s="166"/>
      <c r="L130" s="17"/>
      <c r="M130" s="37"/>
      <c r="N130" s="86"/>
      <c r="O130" s="17"/>
    </row>
    <row r="131" spans="1:15" ht="18.75" hidden="1" x14ac:dyDescent="0.25">
      <c r="A131" s="24"/>
      <c r="B131" s="233"/>
      <c r="C131" s="9">
        <f>IF(ISBLANK(A131),D129+IF(E130=Lijsten!$B$104,15/24/60,0),A131)</f>
        <v>0.40625000000000011</v>
      </c>
      <c r="D131" s="10">
        <f>C131+M131*VLOOKUP(E131,ParametersAB,2,FALSE)+H131*(VLOOKUP(E131,ParametersAB,IF(G131=Lijsten!B$108,3,4),FALSE)+VLOOKUP(E131,ParametersAB,5,FALSE))</f>
        <v>0.40625000000000011</v>
      </c>
      <c r="E131" s="25" t="s">
        <v>41</v>
      </c>
      <c r="F131" s="25"/>
      <c r="G131" s="25" t="s">
        <v>175</v>
      </c>
      <c r="H131" s="99">
        <f t="shared" ref="H131" si="61">K131</f>
        <v>0</v>
      </c>
      <c r="I131" s="36"/>
      <c r="J131" s="16"/>
      <c r="K131" s="18">
        <f>COUNTIF(Entries,$E131)</f>
        <v>0</v>
      </c>
      <c r="L131" s="16"/>
      <c r="M131" s="18">
        <f>IF(ISBLANK(N131),_xlfn.CEILING.PRECISE(H131/VLOOKUP(E131,ParametersAB,6,FALSE)),N131)</f>
        <v>0</v>
      </c>
      <c r="N131" s="87"/>
      <c r="O131" s="16"/>
    </row>
    <row r="132" spans="1:15" ht="18.75" hidden="1" x14ac:dyDescent="0.25">
      <c r="A132" s="16"/>
      <c r="B132" s="233"/>
      <c r="C132" s="11"/>
      <c r="D132" s="12"/>
      <c r="E132" s="95" t="s">
        <v>41</v>
      </c>
      <c r="F132" s="95"/>
      <c r="G132" s="13"/>
      <c r="H132" s="38"/>
      <c r="I132" s="37"/>
      <c r="J132" s="17"/>
      <c r="K132" s="166"/>
      <c r="L132" s="17"/>
      <c r="M132" s="37"/>
      <c r="N132" s="86"/>
      <c r="O132" s="17"/>
    </row>
    <row r="133" spans="1:15" ht="18.75" x14ac:dyDescent="0.25">
      <c r="A133" s="24">
        <v>0.33333333333333331</v>
      </c>
      <c r="B133" s="233"/>
      <c r="C133" s="9">
        <f>IF(ISBLANK(A133),D131+IF(E132=Lijsten!$B$104,15/24/60,0),A133)</f>
        <v>0.33333333333333331</v>
      </c>
      <c r="D133" s="10">
        <f>C133+M133*VLOOKUP(E133,ParametersAB,2,FALSE)+H133*(VLOOKUP(E133,ParametersAB,IF(G133=Lijsten!B$108,3,4),FALSE)+VLOOKUP(E133,ParametersAB,5,FALSE))</f>
        <v>0.33333333333333331</v>
      </c>
      <c r="E133" s="25" t="s">
        <v>709</v>
      </c>
      <c r="F133" s="25"/>
      <c r="G133" s="25" t="s">
        <v>175</v>
      </c>
      <c r="H133" s="99">
        <f t="shared" ref="H133" si="62">K133</f>
        <v>0</v>
      </c>
      <c r="I133" s="36"/>
      <c r="J133" s="16"/>
      <c r="K133" s="18">
        <f>COUNTIF(Entries,$E133)</f>
        <v>0</v>
      </c>
      <c r="L133" s="16"/>
      <c r="M133" s="18">
        <f>IF(ISBLANK(N133),_xlfn.CEILING.PRECISE(H133/VLOOKUP(E133,ParametersAB,6,FALSE)),N133)</f>
        <v>0</v>
      </c>
      <c r="N133" s="87"/>
      <c r="O133" s="16"/>
    </row>
    <row r="134" spans="1:15" ht="18.75" x14ac:dyDescent="0.25">
      <c r="A134" s="16"/>
      <c r="B134" s="233"/>
      <c r="C134" s="11"/>
      <c r="D134" s="12"/>
      <c r="E134" s="95" t="s">
        <v>41</v>
      </c>
      <c r="F134" s="95"/>
      <c r="G134" s="13"/>
      <c r="H134" s="38"/>
      <c r="I134" s="37"/>
      <c r="J134" s="17"/>
      <c r="K134" s="166"/>
      <c r="L134" s="17"/>
      <c r="M134" s="37"/>
      <c r="N134" s="86"/>
      <c r="O134" s="17"/>
    </row>
    <row r="135" spans="1:15" ht="18.75" x14ac:dyDescent="0.25">
      <c r="A135" s="24"/>
      <c r="B135" s="233"/>
      <c r="C135" s="9">
        <f>IF(ISBLANK(A135),D133+IF(E134=Lijsten!$B$104,15/24/60,0),A135)</f>
        <v>0.33333333333333331</v>
      </c>
      <c r="D135" s="10">
        <f>C135+M135*VLOOKUP(E135,ParametersAB,2,FALSE)+H135*(VLOOKUP(E135,ParametersAB,IF(G135=Lijsten!B$108,3,4),FALSE)+VLOOKUP(E135,ParametersAB,5,FALSE))</f>
        <v>0.33333333333333331</v>
      </c>
      <c r="E135" s="25" t="s">
        <v>711</v>
      </c>
      <c r="F135" s="25"/>
      <c r="G135" s="25" t="s">
        <v>175</v>
      </c>
      <c r="H135" s="99">
        <f t="shared" ref="H135" si="63">K135</f>
        <v>0</v>
      </c>
      <c r="I135" s="36" t="s">
        <v>751</v>
      </c>
      <c r="J135" s="16"/>
      <c r="K135" s="18">
        <f>COUNTIF(Entries,$E135)</f>
        <v>0</v>
      </c>
      <c r="L135" s="16"/>
      <c r="M135" s="18">
        <f>IF(ISBLANK(N135),_xlfn.CEILING.PRECISE(H135/VLOOKUP(E135,ParametersAB,6,FALSE)),N135)</f>
        <v>0</v>
      </c>
      <c r="N135" s="87"/>
      <c r="O135" s="16"/>
    </row>
    <row r="136" spans="1:15" ht="18.75" x14ac:dyDescent="0.25">
      <c r="A136" s="16"/>
      <c r="B136" s="233"/>
      <c r="C136" s="11"/>
      <c r="D136" s="12"/>
      <c r="E136" s="95" t="s">
        <v>41</v>
      </c>
      <c r="F136" s="95"/>
      <c r="G136" s="13"/>
      <c r="H136" s="38"/>
      <c r="I136" s="37"/>
      <c r="J136" s="17"/>
      <c r="K136" s="166"/>
      <c r="L136" s="17"/>
      <c r="M136" s="37"/>
      <c r="N136" s="86"/>
      <c r="O136" s="17"/>
    </row>
    <row r="137" spans="1:15" ht="18.75" x14ac:dyDescent="0.25">
      <c r="A137" s="24"/>
      <c r="B137" s="233"/>
      <c r="C137" s="9">
        <f>IF(ISBLANK(A137),D135+IF(E136=Lijsten!$B$104,15/24/60,0),A137)</f>
        <v>0.33333333333333331</v>
      </c>
      <c r="D137" s="10">
        <f>C137+M137*VLOOKUP(E137,ParametersAB,2,FALSE)+H137*(VLOOKUP(E137,ParametersAB,IF(G137=Lijsten!B$108,3,4),FALSE)+VLOOKUP(E137,ParametersAB,5,FALSE))</f>
        <v>0.33333333333333331</v>
      </c>
      <c r="E137" s="25" t="s">
        <v>722</v>
      </c>
      <c r="F137" s="25"/>
      <c r="G137" s="25" t="s">
        <v>175</v>
      </c>
      <c r="H137" s="99">
        <f t="shared" ref="H137" si="64">K137</f>
        <v>0</v>
      </c>
      <c r="I137" s="36" t="s">
        <v>752</v>
      </c>
      <c r="J137" s="16"/>
      <c r="K137" s="18">
        <f>COUNTIF(Entries,$E137)</f>
        <v>0</v>
      </c>
      <c r="L137" s="16"/>
      <c r="M137" s="18">
        <f>IF(ISBLANK(N137),_xlfn.CEILING.PRECISE(H137/VLOOKUP(E137,ParametersAB,6,FALSE)),N137)</f>
        <v>0</v>
      </c>
      <c r="N137" s="87"/>
      <c r="O137" s="16"/>
    </row>
    <row r="138" spans="1:15" ht="18.75" x14ac:dyDescent="0.25">
      <c r="A138" s="16"/>
      <c r="B138" s="233"/>
      <c r="C138" s="11"/>
      <c r="D138" s="12"/>
      <c r="E138" s="95" t="s">
        <v>41</v>
      </c>
      <c r="F138" s="95"/>
      <c r="G138" s="13"/>
      <c r="H138" s="38"/>
      <c r="I138" s="37"/>
      <c r="J138" s="17"/>
      <c r="K138" s="166"/>
      <c r="L138" s="17"/>
      <c r="M138" s="37"/>
      <c r="N138" s="86"/>
      <c r="O138" s="17"/>
    </row>
    <row r="139" spans="1:15" ht="18.75" x14ac:dyDescent="0.25">
      <c r="A139" s="24"/>
      <c r="B139" s="233"/>
      <c r="C139" s="9">
        <f>IF(ISBLANK(A139),D137+IF(E138=Lijsten!$B$104,15/24/60,0),A139)</f>
        <v>0.33333333333333331</v>
      </c>
      <c r="D139" s="10">
        <f>C139+M139*VLOOKUP(E139,ParametersAB,2,FALSE)+H139*(VLOOKUP(E139,ParametersAB,IF(G139=Lijsten!B$108,3,4),FALSE)+VLOOKUP(E139,ParametersAB,5,FALSE))</f>
        <v>0.33333333333333331</v>
      </c>
      <c r="E139" s="25" t="s">
        <v>41</v>
      </c>
      <c r="F139" s="25"/>
      <c r="G139" s="25" t="s">
        <v>175</v>
      </c>
      <c r="H139" s="99">
        <f t="shared" ref="H139" si="65">K139</f>
        <v>0</v>
      </c>
      <c r="I139" s="36"/>
      <c r="J139" s="16"/>
      <c r="K139" s="18">
        <f>COUNTIF(Entries,$E139)</f>
        <v>0</v>
      </c>
      <c r="L139" s="16"/>
      <c r="M139" s="18">
        <f>IF(ISBLANK(N139),_xlfn.CEILING.PRECISE(H139/VLOOKUP(E139,ParametersAB,6,FALSE)),N139)</f>
        <v>0</v>
      </c>
      <c r="N139" s="87"/>
      <c r="O139" s="16"/>
    </row>
    <row r="140" spans="1:15" ht="18.75" x14ac:dyDescent="0.25">
      <c r="A140" s="16"/>
      <c r="B140" s="233"/>
      <c r="C140" s="11"/>
      <c r="D140" s="12"/>
      <c r="E140" s="95" t="s">
        <v>40</v>
      </c>
      <c r="F140" s="95"/>
      <c r="G140" s="13"/>
      <c r="H140" s="38"/>
      <c r="I140" s="37"/>
      <c r="J140" s="17"/>
      <c r="K140" s="166"/>
      <c r="L140" s="17"/>
      <c r="M140" s="37"/>
      <c r="N140" s="86"/>
      <c r="O140" s="17"/>
    </row>
    <row r="141" spans="1:15" ht="18.75" x14ac:dyDescent="0.25">
      <c r="A141" s="24"/>
      <c r="B141" s="233"/>
      <c r="C141" s="9">
        <f>IF(ISBLANK(A141),D139+IF(E140=Lijsten!$B$104,15/24/60,0),A141)</f>
        <v>0.34375</v>
      </c>
      <c r="D141" s="10">
        <f>C141+M141*VLOOKUP(E141,ParametersAB,2,FALSE)+H141*(VLOOKUP(E141,ParametersAB,IF(G141=Lijsten!B$108,3,4),FALSE)+VLOOKUP(E141,ParametersAB,5,FALSE))</f>
        <v>0.34375</v>
      </c>
      <c r="E141" s="25" t="s">
        <v>41</v>
      </c>
      <c r="F141" s="25"/>
      <c r="G141" s="25" t="s">
        <v>175</v>
      </c>
      <c r="H141" s="99">
        <f t="shared" ref="H141" si="66">K141</f>
        <v>0</v>
      </c>
      <c r="I141" s="36"/>
      <c r="J141" s="16"/>
      <c r="K141" s="18">
        <f>COUNTIF(Entries,$E141)</f>
        <v>0</v>
      </c>
      <c r="L141" s="16"/>
      <c r="M141" s="18">
        <f>IF(ISBLANK(N141),_xlfn.CEILING.PRECISE(H141/VLOOKUP(E141,ParametersAB,6,FALSE)),N141)</f>
        <v>0</v>
      </c>
      <c r="N141" s="87"/>
      <c r="O141" s="16"/>
    </row>
    <row r="142" spans="1:15" ht="18.75" x14ac:dyDescent="0.25">
      <c r="A142" s="16"/>
      <c r="B142" s="233"/>
      <c r="C142" s="11"/>
      <c r="D142" s="12"/>
      <c r="E142" s="95" t="s">
        <v>41</v>
      </c>
      <c r="F142" s="95"/>
      <c r="G142" s="13"/>
      <c r="H142" s="38"/>
      <c r="I142" s="37"/>
      <c r="J142" s="17"/>
      <c r="K142" s="166"/>
      <c r="L142" s="17"/>
      <c r="M142" s="37"/>
      <c r="N142" s="86"/>
      <c r="O142" s="17"/>
    </row>
    <row r="143" spans="1:15" ht="18.75" x14ac:dyDescent="0.25">
      <c r="A143" s="24"/>
      <c r="B143" s="233"/>
      <c r="C143" s="9">
        <f>IF(ISBLANK(A143),D141+IF(E142=Lijsten!$B$104,15/24/60,0),A143)</f>
        <v>0.34375</v>
      </c>
      <c r="D143" s="10">
        <f>C143+M143*VLOOKUP(E143,ParametersAB,2,FALSE)+H143*(VLOOKUP(E143,ParametersAB,IF(G143=Lijsten!B$108,3,4),FALSE)+VLOOKUP(E143,ParametersAB,5,FALSE))</f>
        <v>0.34375</v>
      </c>
      <c r="E143" s="25" t="s">
        <v>704</v>
      </c>
      <c r="F143" s="25"/>
      <c r="G143" s="25" t="s">
        <v>175</v>
      </c>
      <c r="H143" s="99">
        <f t="shared" ref="H143" si="67">K143</f>
        <v>0</v>
      </c>
      <c r="I143" s="36"/>
      <c r="J143" s="16"/>
      <c r="K143" s="18">
        <f>COUNTIF(Entries,$E143)</f>
        <v>0</v>
      </c>
      <c r="L143" s="16"/>
      <c r="M143" s="18">
        <f>IF(ISBLANK(N143),_xlfn.CEILING.PRECISE(H143/VLOOKUP(E143,ParametersAB,6,FALSE)),N143)</f>
        <v>0</v>
      </c>
      <c r="N143" s="87"/>
      <c r="O143" s="16"/>
    </row>
    <row r="144" spans="1:15" ht="18.75" x14ac:dyDescent="0.25">
      <c r="A144" s="16"/>
      <c r="B144" s="233"/>
      <c r="C144" s="11"/>
      <c r="D144" s="12"/>
      <c r="E144" s="95" t="s">
        <v>40</v>
      </c>
      <c r="F144" s="95"/>
      <c r="G144" s="13"/>
      <c r="H144" s="38"/>
      <c r="I144" s="37"/>
      <c r="J144" s="17"/>
      <c r="K144" s="166"/>
      <c r="L144" s="17"/>
      <c r="M144" s="37"/>
      <c r="N144" s="86"/>
      <c r="O144" s="17"/>
    </row>
    <row r="145" spans="1:15" ht="18.75" x14ac:dyDescent="0.25">
      <c r="A145" s="24"/>
      <c r="B145" s="233"/>
      <c r="C145" s="9">
        <f>IF(ISBLANK(A145),D143+IF(E144=Lijsten!$B$104,15/24/60,0),A145)</f>
        <v>0.35416666666666669</v>
      </c>
      <c r="D145" s="10">
        <f>C145+M145*VLOOKUP(E145,ParametersAB,2,FALSE)+H145*(VLOOKUP(E145,ParametersAB,IF(G145=Lijsten!B$108,3,4),FALSE)+VLOOKUP(E145,ParametersAB,5,FALSE))</f>
        <v>0.35416666666666669</v>
      </c>
      <c r="E145" s="25" t="s">
        <v>41</v>
      </c>
      <c r="F145" s="25"/>
      <c r="G145" s="25" t="s">
        <v>175</v>
      </c>
      <c r="H145" s="99">
        <f t="shared" ref="H145" si="68">K145</f>
        <v>0</v>
      </c>
      <c r="I145" s="36"/>
      <c r="J145" s="16"/>
      <c r="K145" s="18">
        <f>COUNTIF(Entries,$E145)</f>
        <v>0</v>
      </c>
      <c r="L145" s="16"/>
      <c r="M145" s="18">
        <f>IF(ISBLANK(N145),_xlfn.CEILING.PRECISE(H145/VLOOKUP(E145,ParametersAB,6,FALSE)),N145)</f>
        <v>0</v>
      </c>
      <c r="N145" s="87"/>
      <c r="O145" s="16"/>
    </row>
    <row r="146" spans="1:15" ht="18.75" x14ac:dyDescent="0.25">
      <c r="A146" s="16"/>
      <c r="B146" s="233"/>
      <c r="C146" s="11"/>
      <c r="D146" s="12"/>
      <c r="E146" s="95" t="s">
        <v>41</v>
      </c>
      <c r="F146" s="95"/>
      <c r="G146" s="13"/>
      <c r="H146" s="38"/>
      <c r="I146" s="37"/>
      <c r="J146" s="17"/>
      <c r="K146" s="166"/>
      <c r="L146" s="17"/>
      <c r="M146" s="37"/>
      <c r="N146" s="86"/>
      <c r="O146" s="17"/>
    </row>
    <row r="147" spans="1:15" ht="18.75" x14ac:dyDescent="0.25">
      <c r="A147" s="24"/>
      <c r="B147" s="233"/>
      <c r="C147" s="9">
        <f>IF(ISBLANK(A147),D145+IF(E146=Lijsten!$B$104,15/24/60,0),A147)</f>
        <v>0.35416666666666669</v>
      </c>
      <c r="D147" s="10">
        <f>C147+M147*VLOOKUP(E147,ParametersAB,2,FALSE)+H147*(VLOOKUP(E147,ParametersAB,IF(G147=Lijsten!B$108,3,4),FALSE)+VLOOKUP(E147,ParametersAB,5,FALSE))</f>
        <v>0.35416666666666669</v>
      </c>
      <c r="E147" s="25" t="s">
        <v>725</v>
      </c>
      <c r="F147" s="25"/>
      <c r="G147" s="25" t="s">
        <v>175</v>
      </c>
      <c r="H147" s="99">
        <f t="shared" ref="H147" si="69">K147</f>
        <v>0</v>
      </c>
      <c r="I147" s="36"/>
      <c r="J147" s="16"/>
      <c r="K147" s="18">
        <f>COUNTIF(Entries,$E147)</f>
        <v>0</v>
      </c>
      <c r="L147" s="16"/>
      <c r="M147" s="18">
        <f>IF(ISBLANK(N147),_xlfn.CEILING.PRECISE(H147/VLOOKUP(E147,ParametersAB,6,FALSE)),N147)</f>
        <v>0</v>
      </c>
      <c r="N147" s="87"/>
      <c r="O147" s="16"/>
    </row>
    <row r="148" spans="1:15" ht="18.75" x14ac:dyDescent="0.25">
      <c r="A148" s="16"/>
      <c r="B148" s="233"/>
      <c r="C148" s="11"/>
      <c r="D148" s="12"/>
      <c r="E148" s="95" t="s">
        <v>41</v>
      </c>
      <c r="F148" s="95"/>
      <c r="G148" s="13"/>
      <c r="H148" s="38"/>
      <c r="I148" s="37"/>
      <c r="J148" s="17"/>
      <c r="K148" s="166"/>
      <c r="L148" s="17"/>
      <c r="M148" s="37"/>
      <c r="N148" s="86"/>
      <c r="O148" s="17"/>
    </row>
    <row r="149" spans="1:15" ht="18.75" x14ac:dyDescent="0.25">
      <c r="A149" s="24"/>
      <c r="B149" s="233"/>
      <c r="C149" s="9">
        <f>IF(ISBLANK(A149),D147+IF(E148=Lijsten!$B$104,15/24/60,0),A149)</f>
        <v>0.35416666666666669</v>
      </c>
      <c r="D149" s="10">
        <f>C149+M149*VLOOKUP(E149,ParametersAB,2,FALSE)+H149*(VLOOKUP(E149,ParametersAB,IF(G149=Lijsten!B$108,3,4),FALSE)+VLOOKUP(E149,ParametersAB,5,FALSE))</f>
        <v>0.35416666666666669</v>
      </c>
      <c r="E149" s="25" t="s">
        <v>723</v>
      </c>
      <c r="F149" s="25"/>
      <c r="G149" s="25" t="s">
        <v>175</v>
      </c>
      <c r="H149" s="99">
        <f t="shared" ref="H149" si="70">K149</f>
        <v>0</v>
      </c>
      <c r="I149" s="36" t="s">
        <v>753</v>
      </c>
      <c r="J149" s="16"/>
      <c r="K149" s="18">
        <f>COUNTIF(Entries,$E149)</f>
        <v>0</v>
      </c>
      <c r="L149" s="16"/>
      <c r="M149" s="18">
        <f>IF(ISBLANK(N149),_xlfn.CEILING.PRECISE(H149/VLOOKUP(E149,ParametersAB,6,FALSE)),N149)</f>
        <v>0</v>
      </c>
      <c r="N149" s="87">
        <v>0</v>
      </c>
      <c r="O149" s="16"/>
    </row>
    <row r="150" spans="1:15" ht="18.75" x14ac:dyDescent="0.25">
      <c r="A150" s="16"/>
      <c r="B150" s="233"/>
      <c r="C150" s="11"/>
      <c r="D150" s="12"/>
      <c r="E150" s="95" t="s">
        <v>41</v>
      </c>
      <c r="F150" s="95"/>
      <c r="G150" s="13"/>
      <c r="H150" s="38"/>
      <c r="I150" s="37"/>
      <c r="J150" s="17"/>
      <c r="K150" s="166"/>
      <c r="L150" s="17"/>
      <c r="M150" s="37"/>
      <c r="N150" s="86"/>
      <c r="O150" s="17"/>
    </row>
    <row r="151" spans="1:15" ht="18.75" x14ac:dyDescent="0.25">
      <c r="A151" s="24"/>
      <c r="B151" s="233"/>
      <c r="C151" s="9">
        <f>IF(ISBLANK(A151),D149+IF(E150=Lijsten!$B$104,15/24/60,0),A151)</f>
        <v>0.35416666666666669</v>
      </c>
      <c r="D151" s="10">
        <f>C151+M151*VLOOKUP(E151,ParametersAB,2,FALSE)+H151*(VLOOKUP(E151,ParametersAB,IF(G151=Lijsten!B$108,3,4),FALSE)+VLOOKUP(E151,ParametersAB,5,FALSE))</f>
        <v>0.35416666666666669</v>
      </c>
      <c r="E151" s="25" t="s">
        <v>707</v>
      </c>
      <c r="F151" s="25"/>
      <c r="G151" s="25" t="s">
        <v>175</v>
      </c>
      <c r="H151" s="99">
        <f t="shared" ref="H151" si="71">K151</f>
        <v>0</v>
      </c>
      <c r="I151" s="36"/>
      <c r="J151" s="16"/>
      <c r="K151" s="18">
        <f>COUNTIF(Entries,$E151)</f>
        <v>0</v>
      </c>
      <c r="L151" s="16"/>
      <c r="M151" s="18">
        <f>IF(ISBLANK(N151),_xlfn.CEILING.PRECISE(H151/VLOOKUP(E151,ParametersAB,6,FALSE)),N151)</f>
        <v>0</v>
      </c>
      <c r="N151" s="87"/>
      <c r="O151" s="16"/>
    </row>
    <row r="152" spans="1:15" ht="18.75" x14ac:dyDescent="0.25">
      <c r="A152" s="16"/>
      <c r="B152" s="233"/>
      <c r="C152" s="11"/>
      <c r="D152" s="12"/>
      <c r="E152" s="95" t="s">
        <v>40</v>
      </c>
      <c r="F152" s="95"/>
      <c r="G152" s="95" t="s">
        <v>754</v>
      </c>
      <c r="H152" s="38"/>
      <c r="I152" s="37"/>
      <c r="J152" s="17"/>
      <c r="K152" s="166"/>
      <c r="L152" s="17"/>
      <c r="M152" s="37"/>
      <c r="N152" s="86"/>
      <c r="O152" s="17"/>
    </row>
    <row r="153" spans="1:15" ht="18.75" x14ac:dyDescent="0.25">
      <c r="A153" s="24"/>
      <c r="B153" s="233"/>
      <c r="C153" s="9">
        <f>IF(ISBLANK(A153),D151+IF(E152=Lijsten!$B$104,15/24/60,0),A153)</f>
        <v>0.36458333333333337</v>
      </c>
      <c r="D153" s="10">
        <f>C153+M153*VLOOKUP(E153,ParametersAB,2,FALSE)+H153*(VLOOKUP(E153,ParametersAB,IF(G153=Lijsten!B$108,3,4),FALSE)+VLOOKUP(E153,ParametersAB,5,FALSE))</f>
        <v>0.36458333333333337</v>
      </c>
      <c r="E153" s="25" t="s">
        <v>724</v>
      </c>
      <c r="F153" s="25"/>
      <c r="G153" s="25" t="s">
        <v>175</v>
      </c>
      <c r="H153" s="99">
        <f t="shared" ref="H153" si="72">K153</f>
        <v>0</v>
      </c>
      <c r="I153" s="36"/>
      <c r="J153" s="16"/>
      <c r="K153" s="18">
        <f>COUNTIF(Entries,$E153)</f>
        <v>0</v>
      </c>
      <c r="L153" s="16"/>
      <c r="M153" s="18">
        <f>IF(ISBLANK(N153),_xlfn.CEILING.PRECISE(H153/VLOOKUP(E153,ParametersAB,6,FALSE)),N153)</f>
        <v>0</v>
      </c>
      <c r="N153" s="87"/>
      <c r="O153" s="16"/>
    </row>
    <row r="154" spans="1:15" ht="18.75" x14ac:dyDescent="0.25">
      <c r="A154" s="16"/>
      <c r="B154" s="233"/>
      <c r="C154" s="11"/>
      <c r="D154" s="12"/>
      <c r="E154" s="95" t="s">
        <v>41</v>
      </c>
      <c r="F154" s="95"/>
      <c r="G154" s="13"/>
      <c r="H154" s="38"/>
      <c r="I154" s="37"/>
      <c r="J154" s="17"/>
      <c r="K154" s="166"/>
      <c r="L154" s="17"/>
      <c r="M154" s="37"/>
      <c r="N154" s="86"/>
      <c r="O154" s="17"/>
    </row>
    <row r="155" spans="1:15" ht="18.75" x14ac:dyDescent="0.25">
      <c r="A155" s="24"/>
      <c r="B155" s="233"/>
      <c r="C155" s="9">
        <f>IF(ISBLANK(A155),D153+IF(E154=Lijsten!$B$104,15/24/60,0),A155)</f>
        <v>0.36458333333333337</v>
      </c>
      <c r="D155" s="10">
        <f>C155+M155*VLOOKUP(E155,ParametersAB,2,FALSE)+H155*(VLOOKUP(E155,ParametersAB,IF(G155=Lijsten!B$108,3,4),FALSE)+VLOOKUP(E155,ParametersAB,5,FALSE))</f>
        <v>0.36458333333333337</v>
      </c>
      <c r="E155" s="25" t="s">
        <v>41</v>
      </c>
      <c r="F155" s="25"/>
      <c r="G155" s="25" t="s">
        <v>175</v>
      </c>
      <c r="H155" s="99">
        <f t="shared" ref="H155" si="73">K155</f>
        <v>0</v>
      </c>
      <c r="I155" s="36"/>
      <c r="J155" s="16"/>
      <c r="K155" s="18">
        <f>COUNTIF(Entries,$E155)</f>
        <v>0</v>
      </c>
      <c r="L155" s="16"/>
      <c r="M155" s="18">
        <f>IF(ISBLANK(N155),_xlfn.CEILING.PRECISE(H155/VLOOKUP(E155,ParametersAB,6,FALSE)),N155)</f>
        <v>0</v>
      </c>
      <c r="N155" s="87"/>
      <c r="O155" s="16"/>
    </row>
    <row r="156" spans="1:15" ht="18.75" x14ac:dyDescent="0.25">
      <c r="A156" s="16"/>
      <c r="B156" s="233"/>
      <c r="C156" s="11"/>
      <c r="D156" s="12"/>
      <c r="E156" s="95" t="s">
        <v>41</v>
      </c>
      <c r="F156" s="95"/>
      <c r="G156" s="13"/>
      <c r="H156" s="38"/>
      <c r="I156" s="37"/>
      <c r="J156" s="17"/>
      <c r="K156" s="166"/>
      <c r="L156" s="17"/>
      <c r="M156" s="37"/>
      <c r="N156" s="86"/>
      <c r="O156" s="17"/>
    </row>
    <row r="157" spans="1:15" ht="18.75" x14ac:dyDescent="0.25">
      <c r="A157" s="24"/>
      <c r="B157" s="233"/>
      <c r="C157" s="9">
        <f>IF(ISBLANK(A157),D155+IF(E156=Lijsten!$B$104,15/24/60,0),A157)</f>
        <v>0.36458333333333337</v>
      </c>
      <c r="D157" s="10">
        <f>C157+M157*VLOOKUP(E157,ParametersAB,2,FALSE)+H157*(VLOOKUP(E157,ParametersAB,IF(G157=Lijsten!B$108,3,4),FALSE)+VLOOKUP(E157,ParametersAB,5,FALSE))</f>
        <v>0.36458333333333337</v>
      </c>
      <c r="E157" s="25" t="s">
        <v>706</v>
      </c>
      <c r="F157" s="25"/>
      <c r="G157" s="25" t="s">
        <v>175</v>
      </c>
      <c r="H157" s="99">
        <f t="shared" ref="H157" si="74">K157</f>
        <v>0</v>
      </c>
      <c r="I157" s="36"/>
      <c r="J157" s="16"/>
      <c r="K157" s="18">
        <f>COUNTIF(Entries,$E157)</f>
        <v>0</v>
      </c>
      <c r="L157" s="16"/>
      <c r="M157" s="18">
        <f>IF(ISBLANK(N157),_xlfn.CEILING.PRECISE(H157/VLOOKUP(E157,ParametersAB,6,FALSE)),N157)</f>
        <v>0</v>
      </c>
      <c r="N157" s="87"/>
      <c r="O157" s="16"/>
    </row>
    <row r="158" spans="1:15" ht="18.75" x14ac:dyDescent="0.25">
      <c r="A158" s="16"/>
      <c r="B158" s="233"/>
      <c r="C158" s="11"/>
      <c r="D158" s="12"/>
      <c r="E158" s="95" t="s">
        <v>41</v>
      </c>
      <c r="F158" s="95"/>
      <c r="G158" s="13"/>
      <c r="H158" s="38"/>
      <c r="I158" s="37"/>
      <c r="J158" s="17"/>
      <c r="K158" s="166"/>
      <c r="L158" s="17"/>
      <c r="M158" s="37"/>
      <c r="N158" s="86"/>
      <c r="O158" s="17"/>
    </row>
  </sheetData>
  <mergeCells count="4">
    <mergeCell ref="C1:I1"/>
    <mergeCell ref="G2:I2"/>
    <mergeCell ref="C3:I3"/>
    <mergeCell ref="C4:I4"/>
  </mergeCells>
  <conditionalFormatting sqref="H7:H8">
    <cfRule type="expression" dxfId="3" priority="330">
      <formula>$H7&lt;&gt;$K7</formula>
    </cfRule>
  </conditionalFormatting>
  <conditionalFormatting sqref="H9:H158">
    <cfRule type="expression" dxfId="2" priority="2">
      <formula>$H9&lt;&gt;$K9</formula>
    </cfRule>
  </conditionalFormatting>
  <pageMargins left="0.7" right="0.7" top="0.75" bottom="0.75" header="0.3" footer="0.3"/>
  <pageSetup paperSize="9" scale="87"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expression" priority="329" id="{D7C8DBC8-880E-468C-9A96-457CBA1B87C4}">
            <xm:f>$G7=Lijsten!$B$108</xm:f>
            <x14:dxf>
              <font>
                <color rgb="FF0070C0"/>
              </font>
            </x14:dxf>
          </x14:cfRule>
          <xm:sqref>C7:I8</xm:sqref>
        </x14:conditionalFormatting>
        <x14:conditionalFormatting xmlns:xm="http://schemas.microsoft.com/office/excel/2006/main">
          <x14:cfRule type="expression" priority="1" id="{0B410741-F7A5-4B49-89DB-B110C5DD457B}">
            <xm:f>$G9=Lijsten!$B$108</xm:f>
            <x14:dxf>
              <font>
                <color rgb="FF0070C0"/>
              </font>
            </x14:dxf>
          </x14:cfRule>
          <xm:sqref>C9:I158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Lijsten!$B$117:$B$126</xm:f>
          </x14:formula1>
          <xm:sqref>C2</xm:sqref>
        </x14:dataValidation>
        <x14:dataValidation type="list" allowBlank="1" showInputMessage="1" showErrorMessage="1" xr:uid="{00000000-0002-0000-0800-000001000000}">
          <x14:formula1>
            <xm:f>Lijsten!$B$104:$B$105</xm:f>
          </x14:formula1>
          <xm: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xm:sqref>
        </x14:dataValidation>
        <x14:dataValidation type="list" showInputMessage="1" showErrorMessage="1" xr:uid="{00000000-0002-0000-0800-000002000000}">
          <x14:formula1>
            <xm:f>Lijsten!$B$108:$B$109</xm:f>
          </x14:formula1>
          <xm: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xm:sqref>
        </x14:dataValidation>
        <x14:dataValidation type="list" allowBlank="1" showInputMessage="1" showErrorMessage="1" xr:uid="{00000000-0002-0000-0800-000003000000}">
          <x14:formula1>
            <xm:f>Lijsten!$B$70:$B$101</xm:f>
          </x14:formula1>
          <xm:sqref>E7 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12</vt:i4>
      </vt:variant>
    </vt:vector>
  </HeadingPairs>
  <TitlesOfParts>
    <vt:vector size="22" baseType="lpstr">
      <vt:lpstr>Entries</vt:lpstr>
      <vt:lpstr>Admin</vt:lpstr>
      <vt:lpstr>Invoice</vt:lpstr>
      <vt:lpstr>Lijsten</vt:lpstr>
      <vt:lpstr>Timetable A</vt:lpstr>
      <vt:lpstr>Timetable B</vt:lpstr>
      <vt:lpstr>Panel</vt:lpstr>
      <vt:lpstr>Diploma</vt:lpstr>
      <vt:lpstr>Timetable A+B</vt:lpstr>
      <vt:lpstr>Werkdoc</vt:lpstr>
      <vt:lpstr>Admin!Afdrukbereik</vt:lpstr>
      <vt:lpstr>Diploma!Afdrukbereik</vt:lpstr>
      <vt:lpstr>Entries!Afdrukbereik</vt:lpstr>
      <vt:lpstr>'Timetable A'!Afdrukbereik</vt:lpstr>
      <vt:lpstr>'Timetable A+B'!Afdrukbereik</vt:lpstr>
      <vt:lpstr>'Timetable B'!Afdrukbereik</vt:lpstr>
      <vt:lpstr>Entries!Afdruktitels</vt:lpstr>
      <vt:lpstr>Categorieen</vt:lpstr>
      <vt:lpstr>Entries</vt:lpstr>
      <vt:lpstr>ParametersA</vt:lpstr>
      <vt:lpstr>ParametersAB</vt:lpstr>
      <vt:lpstr>ParametersB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Weymeersch BVBA</dc:creator>
  <cp:lastModifiedBy>Danièle</cp:lastModifiedBy>
  <cp:lastPrinted>2018-09-15T19:15:12Z</cp:lastPrinted>
  <dcterms:created xsi:type="dcterms:W3CDTF">2012-07-03T13:38:44Z</dcterms:created>
  <dcterms:modified xsi:type="dcterms:W3CDTF">2018-11-23T07:25:25Z</dcterms:modified>
</cp:coreProperties>
</file>